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arc04\Desktop\Estandares Hokchi\Estandares 2021\Manejo de Fuentes Radioactivas\"/>
    </mc:Choice>
  </mc:AlternateContent>
  <xr:revisionPtr revIDLastSave="0" documentId="8_{8A0A579D-5A37-4276-BD28-49CA67B5918D}" xr6:coauthVersionLast="47" xr6:coauthVersionMax="47" xr10:uidLastSave="{00000000-0000-0000-0000-000000000000}"/>
  <bookViews>
    <workbookView xWindow="-120" yWindow="-120" windowWidth="29040" windowHeight="15840" tabRatio="706" xr2:uid="{00000000-000D-0000-FFFF-FFFF00000000}"/>
  </bookViews>
  <sheets>
    <sheet name="CHECK LIST FRN" sheetId="12" r:id="rId1"/>
    <sheet name="LISTAS" sheetId="3" r:id="rId2"/>
  </sheets>
  <definedNames>
    <definedName name="ABRASIVIDAD">LISTAS!$V$3:$V$6</definedName>
    <definedName name="ADRLISTA">OFFSET(LISTAS!$BB$3,LISTAS!$BC$2,0,LISTAS!$BD$2,1)</definedName>
    <definedName name="APRISIONAMIENTO">LISTAS!$AJ$3:$AJ$6</definedName>
    <definedName name="_xlnm.Print_Area" localSheetId="0">'CHECK LIST FRN'!$B$2:$M$52</definedName>
    <definedName name="BASALTO">LISTAS!$T$3:$T$6</definedName>
    <definedName name="BOOLEANA">LISTAS!$R$3:$R$4</definedName>
    <definedName name="CANTLINERS">LISTAS!$N$3:$N$4</definedName>
    <definedName name="CASING">LISTAS!$L$3:$L$7</definedName>
    <definedName name="COLISION">LISTAS!$AL$3:$AL$6</definedName>
    <definedName name="CONCENTRACION">LISTAS!$AB$3:$AB$5</definedName>
    <definedName name="CORLONG">LISTAS!$AR$3:$AR$7</definedName>
    <definedName name="CORORI">LISTAS!$AT$3:$AT$5</definedName>
    <definedName name="DENLODO">LISTAS!$AH$3:$AH$5</definedName>
    <definedName name="DIAMETROS">LISTAS!$P$3:$P$6</definedName>
    <definedName name="DIVISIÓN">LISTAS!$D$3:$D$5</definedName>
    <definedName name="FASESENSA">LISTAS!$AV$3:$AV$6</definedName>
    <definedName name="LINERS">LISTAS!$N$3:$N$5</definedName>
    <definedName name="LOGGING">LISTAS!$AN$3:$AN$6</definedName>
    <definedName name="LONGITUD">LISTAS!$Z$3:$Z$7</definedName>
    <definedName name="PERDIDA">LISTAS!$X$3:$X$6</definedName>
    <definedName name="PP_GF">LISTAS!$AD$3:$AD$6</definedName>
    <definedName name="PROFUNDIDAD">LISTAS!$H$3:$H$8</definedName>
    <definedName name="REGION">LISTAS!$AX$4:$AX$12</definedName>
    <definedName name="RGEQSUP">LISTAS!$AF$3:$AF$5</definedName>
    <definedName name="RUBRO">LISTAS!$B$3:$B$6</definedName>
    <definedName name="SELECCION">LISTAS!$R$3:$R$4</definedName>
    <definedName name="SIST_PERFORACION">LISTAS!$AP$3:$AP$6</definedName>
    <definedName name="TIPOLODO">LISTAS!$F$3:$F$7</definedName>
    <definedName name="TRAYECTORIA">LISTAS!$J$3:$J$10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2" l="1"/>
  <c r="L20" i="12" l="1"/>
  <c r="L21" i="12"/>
  <c r="L31" i="12" l="1"/>
  <c r="L30" i="12"/>
  <c r="L41" i="12"/>
  <c r="L40" i="12"/>
  <c r="L39" i="12"/>
  <c r="H12" i="12" l="1"/>
  <c r="H11" i="12"/>
  <c r="H10" i="12"/>
  <c r="G9" i="12"/>
  <c r="Q8" i="12"/>
  <c r="J8" i="12"/>
  <c r="Q7" i="12"/>
  <c r="J7" i="12"/>
  <c r="L25" i="12" l="1"/>
  <c r="R45" i="12" l="1"/>
  <c r="R44" i="12"/>
  <c r="R43" i="12"/>
  <c r="R42" i="12"/>
  <c r="R41" i="12"/>
  <c r="R40" i="12"/>
  <c r="R39" i="12"/>
  <c r="R37" i="12"/>
  <c r="R36" i="12"/>
  <c r="R33" i="12"/>
  <c r="R29" i="12"/>
  <c r="R28" i="12"/>
  <c r="R26" i="12"/>
  <c r="R25" i="12"/>
  <c r="R38" i="12"/>
  <c r="R35" i="12"/>
  <c r="R34" i="12"/>
  <c r="R31" i="12"/>
  <c r="R30" i="12"/>
  <c r="R27" i="12"/>
  <c r="R24" i="12"/>
  <c r="R23" i="12"/>
  <c r="R22" i="12"/>
  <c r="Q41" i="12"/>
  <c r="Q38" i="12"/>
  <c r="Q37" i="12"/>
  <c r="Q30" i="12"/>
  <c r="Q23" i="12"/>
  <c r="Q22" i="12"/>
  <c r="O45" i="12" l="1"/>
  <c r="O44" i="12"/>
  <c r="O43" i="12"/>
  <c r="O42" i="12"/>
  <c r="L38" i="12"/>
  <c r="O41" i="12" s="1"/>
  <c r="O40" i="12"/>
  <c r="O39" i="12"/>
  <c r="L26" i="12"/>
  <c r="O38" i="12" s="1"/>
  <c r="O37" i="12"/>
  <c r="L29" i="12"/>
  <c r="O36" i="12" s="1"/>
  <c r="O35" i="12"/>
  <c r="O34" i="12"/>
  <c r="O33" i="12"/>
  <c r="O31" i="12"/>
  <c r="O30" i="12"/>
  <c r="L28" i="12"/>
  <c r="O29" i="12" s="1"/>
  <c r="L27" i="12"/>
  <c r="O28" i="12" s="1"/>
  <c r="O27" i="12"/>
  <c r="O26" i="12"/>
  <c r="O25" i="12"/>
  <c r="L24" i="12"/>
  <c r="O24" i="12" s="1"/>
  <c r="L23" i="12"/>
  <c r="O23" i="12" s="1"/>
  <c r="L22" i="12"/>
  <c r="O22" i="12" s="1"/>
  <c r="G40" i="12"/>
  <c r="G39" i="12"/>
  <c r="G38" i="12"/>
  <c r="G37" i="12"/>
  <c r="G36" i="12"/>
  <c r="G29" i="12"/>
  <c r="N30" i="12" s="1"/>
  <c r="G21" i="12"/>
  <c r="N23" i="12" s="1"/>
  <c r="G20" i="12"/>
  <c r="N22" i="12" l="1"/>
  <c r="Q2" i="12" s="1"/>
  <c r="BB91" i="3"/>
  <c r="BC91" i="3" s="1"/>
  <c r="BB90" i="3"/>
  <c r="BC90" i="3" s="1"/>
  <c r="BB89" i="3"/>
  <c r="BC89" i="3" s="1"/>
  <c r="BB88" i="3"/>
  <c r="BC88" i="3" s="1"/>
  <c r="BB87" i="3"/>
  <c r="BC87" i="3" s="1"/>
  <c r="BB86" i="3"/>
  <c r="BC86" i="3" s="1"/>
  <c r="BB85" i="3"/>
  <c r="BC85" i="3" s="1"/>
  <c r="BB84" i="3"/>
  <c r="BC84" i="3" s="1"/>
  <c r="BB83" i="3"/>
  <c r="BC83" i="3" s="1"/>
  <c r="BB82" i="3" l="1"/>
  <c r="BC82" i="3" s="1"/>
  <c r="BB81" i="3"/>
  <c r="BC81" i="3" s="1"/>
  <c r="BB80" i="3"/>
  <c r="BC80" i="3" s="1"/>
  <c r="BB79" i="3"/>
  <c r="BC79" i="3" s="1"/>
  <c r="BB78" i="3"/>
  <c r="BC78" i="3" s="1"/>
  <c r="BB77" i="3"/>
  <c r="BC77" i="3" s="1"/>
  <c r="BB76" i="3"/>
  <c r="BC76" i="3" s="1"/>
  <c r="BB75" i="3"/>
  <c r="BC75" i="3" s="1"/>
  <c r="BB74" i="3"/>
  <c r="BC74" i="3" s="1"/>
  <c r="BB73" i="3"/>
  <c r="BC73" i="3" s="1"/>
  <c r="BB72" i="3"/>
  <c r="BC72" i="3" s="1"/>
  <c r="BB71" i="3"/>
  <c r="BC71" i="3" s="1"/>
  <c r="BB70" i="3"/>
  <c r="BC70" i="3" s="1"/>
  <c r="BB69" i="3"/>
  <c r="BC69" i="3" s="1"/>
  <c r="BB68" i="3"/>
  <c r="BC68" i="3" s="1"/>
  <c r="BB67" i="3"/>
  <c r="BC67" i="3" s="1"/>
  <c r="BB66" i="3"/>
  <c r="BC66" i="3" s="1"/>
  <c r="BB65" i="3"/>
  <c r="BC65" i="3" s="1"/>
  <c r="BB64" i="3"/>
  <c r="BC64" i="3" s="1"/>
  <c r="BB63" i="3"/>
  <c r="BC63" i="3" s="1"/>
  <c r="BB62" i="3"/>
  <c r="BC62" i="3" s="1"/>
  <c r="BB61" i="3"/>
  <c r="BC61" i="3" s="1"/>
  <c r="BB60" i="3"/>
  <c r="BC60" i="3" s="1"/>
  <c r="BB59" i="3"/>
  <c r="BC59" i="3" s="1"/>
  <c r="BB58" i="3"/>
  <c r="BC58" i="3" s="1"/>
  <c r="BB57" i="3"/>
  <c r="BC57" i="3" s="1"/>
  <c r="BB56" i="3"/>
  <c r="BC56" i="3" s="1"/>
  <c r="BB55" i="3"/>
  <c r="BC55" i="3" s="1"/>
  <c r="BB54" i="3"/>
  <c r="BC54" i="3" s="1"/>
  <c r="BC53" i="3"/>
  <c r="BC52" i="3"/>
  <c r="BC51" i="3"/>
  <c r="BC50" i="3"/>
  <c r="BC49" i="3"/>
  <c r="BC48" i="3"/>
  <c r="BC47" i="3"/>
  <c r="BC46" i="3"/>
  <c r="BC45" i="3"/>
  <c r="BC44" i="3"/>
  <c r="BC43" i="3"/>
  <c r="BC42" i="3"/>
  <c r="BC41" i="3"/>
  <c r="BC40" i="3"/>
  <c r="BC39" i="3"/>
  <c r="BC38" i="3"/>
  <c r="BC37" i="3"/>
  <c r="BC36" i="3"/>
  <c r="BC35" i="3"/>
  <c r="BC34" i="3"/>
  <c r="BC33" i="3"/>
  <c r="BC32" i="3"/>
  <c r="BC31" i="3"/>
  <c r="BC30" i="3"/>
  <c r="BC29" i="3"/>
  <c r="BC28" i="3"/>
  <c r="BC27" i="3"/>
  <c r="BC26" i="3"/>
  <c r="BC25" i="3"/>
  <c r="BC24" i="3"/>
  <c r="BC23" i="3"/>
  <c r="BC22" i="3"/>
  <c r="BC21" i="3"/>
  <c r="BC20" i="3"/>
  <c r="BC19" i="3"/>
  <c r="BC18" i="3"/>
  <c r="BC17" i="3"/>
  <c r="BC16" i="3"/>
  <c r="BC15" i="3"/>
  <c r="BC14" i="3"/>
  <c r="BC13" i="3"/>
  <c r="BC12" i="3"/>
  <c r="BC11" i="3"/>
  <c r="BC10" i="3"/>
  <c r="BC9" i="3"/>
  <c r="BC8" i="3"/>
  <c r="BC7" i="3"/>
  <c r="BC6" i="3"/>
  <c r="BC5" i="3"/>
  <c r="BC4" i="3"/>
  <c r="BC2" i="3" l="1"/>
  <c r="BD2" i="3"/>
</calcChain>
</file>

<file path=xl/sharedStrings.xml><?xml version="1.0" encoding="utf-8"?>
<sst xmlns="http://schemas.openxmlformats.org/spreadsheetml/2006/main" count="376" uniqueCount="262">
  <si>
    <t>incl &gt;10 y &lt;38° - DL &gt;2 y &lt;5°/30m</t>
  </si>
  <si>
    <t>incl &gt;38° - DL &gt;5°/30m</t>
  </si>
  <si>
    <t>ADR</t>
  </si>
  <si>
    <t>TRAYECTORIA</t>
  </si>
  <si>
    <t>INYECTOR</t>
  </si>
  <si>
    <t>DESARROLLO</t>
  </si>
  <si>
    <t>DIAMETROS</t>
  </si>
  <si>
    <t>CASING</t>
  </si>
  <si>
    <t>LINERS</t>
  </si>
  <si>
    <t>SI</t>
  </si>
  <si>
    <t>-</t>
  </si>
  <si>
    <t>RUBRO</t>
  </si>
  <si>
    <t>EXPLORACION</t>
  </si>
  <si>
    <t>NORMAL</t>
  </si>
  <si>
    <t>MODERADO</t>
  </si>
  <si>
    <t>MASIVO</t>
  </si>
  <si>
    <t>NO PRESENTA</t>
  </si>
  <si>
    <t>1000-1500</t>
  </si>
  <si>
    <t>1500-2000</t>
  </si>
  <si>
    <t>&gt;2000</t>
  </si>
  <si>
    <t>LEVE</t>
  </si>
  <si>
    <t>MODERADA</t>
  </si>
  <si>
    <t>TOTAL</t>
  </si>
  <si>
    <t>CHUBUT</t>
  </si>
  <si>
    <t>PROFUNDIDAD(MD)</t>
  </si>
  <si>
    <t>&lt;1500</t>
  </si>
  <si>
    <t>1500-2500</t>
  </si>
  <si>
    <t>2500-3500</t>
  </si>
  <si>
    <t>3500-4000</t>
  </si>
  <si>
    <t>VERTICAL (&lt;5º)</t>
  </si>
  <si>
    <t>incl&lt;10°</t>
  </si>
  <si>
    <t>ERD (MD/TVD &gt;2)</t>
  </si>
  <si>
    <t>PP/GF</t>
  </si>
  <si>
    <t>DEPLETADO</t>
  </si>
  <si>
    <t>BASE AGUA</t>
  </si>
  <si>
    <t>BASE ACEITE</t>
  </si>
  <si>
    <t>DIVISIÓN</t>
  </si>
  <si>
    <t>PRODUCTOR OIL</t>
  </si>
  <si>
    <t>PRODUCTOR GAS</t>
  </si>
  <si>
    <t>TIPOLODO</t>
  </si>
  <si>
    <t>PROFUNDIDAD</t>
  </si>
  <si>
    <t>CANTIDAD DE CASING</t>
  </si>
  <si>
    <t>CANTIDAD LINERS</t>
  </si>
  <si>
    <t>ABRASIVIDAD</t>
  </si>
  <si>
    <t>BASALTO</t>
  </si>
  <si>
    <t>PERDIDA</t>
  </si>
  <si>
    <t>LONGITUD</t>
  </si>
  <si>
    <t>&gt; 2000 mts</t>
  </si>
  <si>
    <t>CONCENTRACION</t>
  </si>
  <si>
    <t>&lt; 10 PPM</t>
  </si>
  <si>
    <t>&gt; 10 PPM</t>
  </si>
  <si>
    <t>DENLODO</t>
  </si>
  <si>
    <t>REGIÓN</t>
  </si>
  <si>
    <t>CRUCE DE CURVA DE PRESIONES</t>
  </si>
  <si>
    <t>SOBREPRESIONADO</t>
  </si>
  <si>
    <t>&gt;5</t>
  </si>
  <si>
    <t>8 1/4 a 8 3/4</t>
  </si>
  <si>
    <t>6 a 6 1/2</t>
  </si>
  <si>
    <t>4 1/8 a 4 3/4</t>
  </si>
  <si>
    <t>0 PPM</t>
  </si>
  <si>
    <t>APRISIONAMIENTO</t>
  </si>
  <si>
    <t>BAJA</t>
  </si>
  <si>
    <t>MEDIA</t>
  </si>
  <si>
    <t>ALTA</t>
  </si>
  <si>
    <t>INESTABLE</t>
  </si>
  <si>
    <t>0-500 mts</t>
  </si>
  <si>
    <t>500-1000 mts</t>
  </si>
  <si>
    <t>1000-1500 mts</t>
  </si>
  <si>
    <t>1500-2000 mts</t>
  </si>
  <si>
    <t>COLISION</t>
  </si>
  <si>
    <t>LOGGING</t>
  </si>
  <si>
    <t>CONVENCIONAL</t>
  </si>
  <si>
    <t>ASISTIDO (CT/TP/TRACTOR)</t>
  </si>
  <si>
    <t>LWD/MWD (FTE RADIOACTIVA)</t>
  </si>
  <si>
    <t>NO ORIENTADO</t>
  </si>
  <si>
    <t>CORLONG</t>
  </si>
  <si>
    <t>0-18 mts</t>
  </si>
  <si>
    <t>18-36 mts</t>
  </si>
  <si>
    <t>36-54 mts</t>
  </si>
  <si>
    <t>&gt; 54 mts</t>
  </si>
  <si>
    <t>CORORI</t>
  </si>
  <si>
    <t>TOMA P° / TESTIGOS ROTADOS</t>
  </si>
  <si>
    <t>ORIENTDADO</t>
  </si>
  <si>
    <t>DIRECCIONAL CONVENCIONAL</t>
  </si>
  <si>
    <t>1 FASE</t>
  </si>
  <si>
    <t>2 FASES</t>
  </si>
  <si>
    <t>3 FASES</t>
  </si>
  <si>
    <t>CAÑADON PERDIDO</t>
  </si>
  <si>
    <t>EL TREBOL</t>
  </si>
  <si>
    <t>ESCALANTE</t>
  </si>
  <si>
    <t>MANANTIALES BEHR</t>
  </si>
  <si>
    <t>MANANTIALES BEHR NORTE</t>
  </si>
  <si>
    <t>MANANTIALES BEHR SUR</t>
  </si>
  <si>
    <t>RESTINGA ALI</t>
  </si>
  <si>
    <t>RIO MAYO</t>
  </si>
  <si>
    <t>ZONA CENTRAL-BELLA VISTA ESTE</t>
  </si>
  <si>
    <t>BARRANCAS</t>
  </si>
  <si>
    <t>CAJON DE LOS CABALLOS</t>
  </si>
  <si>
    <t>CAÑADA DURA</t>
  </si>
  <si>
    <t>CEFERINO</t>
  </si>
  <si>
    <t>CERRO FORTUNOSO</t>
  </si>
  <si>
    <t>EL MANZANO</t>
  </si>
  <si>
    <t>ESTRUCTURA CRUZ DE PIEDRA-LUNLUNTA</t>
  </si>
  <si>
    <t>L.CARRIZAL</t>
  </si>
  <si>
    <t>LA VENTANA</t>
  </si>
  <si>
    <t>LA VENTANA CENTRAL</t>
  </si>
  <si>
    <t>LLANCANELO (51%)</t>
  </si>
  <si>
    <t>LOMA ALTA SUR</t>
  </si>
  <si>
    <t>LOMA DE LA MINA</t>
  </si>
  <si>
    <t>LOS CAVAOS</t>
  </si>
  <si>
    <t>PAMPA PALAUCO</t>
  </si>
  <si>
    <t>RIO TUNUYAN (60%)</t>
  </si>
  <si>
    <t>UGARTECHE</t>
  </si>
  <si>
    <t>VIZCACHERAS</t>
  </si>
  <si>
    <t>ZAMPAL OESTE</t>
  </si>
  <si>
    <t>CAÑADON AMARILLO</t>
  </si>
  <si>
    <t>CHACHAHUEN</t>
  </si>
  <si>
    <t>CHIHUIDO DE LA SALINA</t>
  </si>
  <si>
    <t>CHIHUIDO DE LA SALINA SUR</t>
  </si>
  <si>
    <t>DESFILADERO BAYO</t>
  </si>
  <si>
    <t>EL PORTON</t>
  </si>
  <si>
    <t>FILO MORADO</t>
  </si>
  <si>
    <t>PASO BARDAS NORTE</t>
  </si>
  <si>
    <t>PAYUN OESTE</t>
  </si>
  <si>
    <t>PUESTO MOLINA</t>
  </si>
  <si>
    <t>BAJADA DE AÑELO</t>
  </si>
  <si>
    <t>BANDURRIA</t>
  </si>
  <si>
    <t>CERRO ARENA</t>
  </si>
  <si>
    <t>EL OREJANO</t>
  </si>
  <si>
    <t>LA AMARGA CHICA</t>
  </si>
  <si>
    <t>LAS TACANAS</t>
  </si>
  <si>
    <t>PAMPA DE LAS YEGUAS I</t>
  </si>
  <si>
    <t>RINCON DEL MANGRULLO</t>
  </si>
  <si>
    <t>SALINAS DEL HUITRIN</t>
  </si>
  <si>
    <t>LOMA CAMPANA</t>
  </si>
  <si>
    <t>AGUADA TOLEDO-SIERRA BARROSA</t>
  </si>
  <si>
    <t>CHASQUIVIL</t>
  </si>
  <si>
    <t>LOMA LA LATA</t>
  </si>
  <si>
    <t>OCTOGONO</t>
  </si>
  <si>
    <t>PUESTO CORTADERA</t>
  </si>
  <si>
    <t>BARRANCA DE LOS LOROS</t>
  </si>
  <si>
    <t>CERRO HAMACA</t>
  </si>
  <si>
    <t>CHIHUIDO SIERRA NEGRA</t>
  </si>
  <si>
    <t>EL MEDANITO</t>
  </si>
  <si>
    <t>LAS MANADAS</t>
  </si>
  <si>
    <t>LOS CALDENES</t>
  </si>
  <si>
    <t>PIEDRAS NEGRAS-SEÑAL LOMITA</t>
  </si>
  <si>
    <t>PUESTO HERNANDEZ</t>
  </si>
  <si>
    <t>PUNTA BARDA</t>
  </si>
  <si>
    <t>SEÑAL PICADA</t>
  </si>
  <si>
    <t>VOLCAN AUCA MAHUIDA</t>
  </si>
  <si>
    <t>BARRANCA BAYA</t>
  </si>
  <si>
    <t>EL CORDON</t>
  </si>
  <si>
    <t>EL DESTINO</t>
  </si>
  <si>
    <t>LAS HERAS</t>
  </si>
  <si>
    <t>PICO TRUNCADO</t>
  </si>
  <si>
    <t>SECO LEON</t>
  </si>
  <si>
    <t>BARRANCA YANKOWSKY</t>
  </si>
  <si>
    <t>CAÑADON VASCO</t>
  </si>
  <si>
    <t>CAÑADON YATEL</t>
  </si>
  <si>
    <t>CERRO PIEDRA-CERRO GUADAL NORTE</t>
  </si>
  <si>
    <t>LOMAS DEL CUY</t>
  </si>
  <si>
    <t>LOS MONOS</t>
  </si>
  <si>
    <t>LOS PERALES</t>
  </si>
  <si>
    <t>LOS PERALES 1</t>
  </si>
  <si>
    <t>LOS PERALES 2</t>
  </si>
  <si>
    <t>FASESENSA</t>
  </si>
  <si>
    <t>MENDOZA NORTE</t>
  </si>
  <si>
    <t>MENDOZA SUR</t>
  </si>
  <si>
    <t>ACTIVOS NO CONVENCIONALES</t>
  </si>
  <si>
    <t>NEUQUÉN GAS</t>
  </si>
  <si>
    <t>NEUQUÉN RÍO NEGRO</t>
  </si>
  <si>
    <t>SANTA CRUZ ESTE</t>
  </si>
  <si>
    <t>SANTA CRUZ OESTE</t>
  </si>
  <si>
    <t>ADRLISTA</t>
  </si>
  <si>
    <t>AVANZADA</t>
  </si>
  <si>
    <t>&gt;5000</t>
  </si>
  <si>
    <t>4000-5000</t>
  </si>
  <si>
    <t>SIST_PERFORACION</t>
  </si>
  <si>
    <t>ROTARY CONVENCIONAL</t>
  </si>
  <si>
    <t>ROTARY STEERABLE SYSTEM</t>
  </si>
  <si>
    <t>OTRA</t>
  </si>
  <si>
    <t>FILAS</t>
  </si>
  <si>
    <t>ANCHO</t>
  </si>
  <si>
    <t>NO</t>
  </si>
  <si>
    <t>VALIDACIÓN CARGA</t>
  </si>
  <si>
    <t>VALIDACIÓN DATO</t>
  </si>
  <si>
    <t>VALIDACIÓN SECCIÓN</t>
  </si>
  <si>
    <t>DATOS INICIALES</t>
  </si>
  <si>
    <t>FECHA</t>
  </si>
  <si>
    <t>NOMBRE DEL POZO</t>
  </si>
  <si>
    <t>RESPONSABLE</t>
  </si>
  <si>
    <t>OBSERVACIONES</t>
  </si>
  <si>
    <t>FUNCIÓN</t>
  </si>
  <si>
    <r>
      <t xml:space="preserve">HZ-NORMAL </t>
    </r>
    <r>
      <rPr>
        <sz val="11"/>
        <color theme="1"/>
        <rFont val="Calibri"/>
        <family val="2"/>
      </rPr>
      <t>≤ 1000 m</t>
    </r>
  </si>
  <si>
    <t>MLT (MULTI LATERAL)</t>
  </si>
  <si>
    <t>HZ-LATERAL EXTENDIDO &gt; 1000 m</t>
  </si>
  <si>
    <r>
      <t>CLASIFICACIÓN DE TIPO DE POZO</t>
    </r>
    <r>
      <rPr>
        <b/>
        <sz val="14"/>
        <color theme="0" tint="-0.34998626667073579"/>
        <rFont val="Calibri"/>
        <family val="2"/>
        <scheme val="minor"/>
      </rPr>
      <t xml:space="preserve"> </t>
    </r>
  </si>
  <si>
    <t>SHALE/TIGHT GAS/OIL</t>
  </si>
  <si>
    <t>LODO</t>
  </si>
  <si>
    <t>TIPO DE LODO</t>
  </si>
  <si>
    <t>TRAYECTORIA  &amp; ARQUITECTURA</t>
  </si>
  <si>
    <t>ESTABILIDAD DE POZO</t>
  </si>
  <si>
    <t>TRACCIONES</t>
  </si>
  <si>
    <t>&lt; 10%</t>
  </si>
  <si>
    <t>&gt; 10% &amp; &lt; 40%</t>
  </si>
  <si>
    <t>&gt; 40%</t>
  </si>
  <si>
    <t>TIPO TRACCION</t>
  </si>
  <si>
    <t>PUNTUAL</t>
  </si>
  <si>
    <t>CONTINUA</t>
  </si>
  <si>
    <t>ANEXO I - ESTÁNDAR MANEJO DE FUENTES RADIOACTIVAS - Versión 0</t>
  </si>
  <si>
    <t>UNIDAD DE GESTIÓN</t>
  </si>
  <si>
    <t>YACIMIENTO</t>
  </si>
  <si>
    <t>booleana</t>
  </si>
  <si>
    <t>PORCENTAJE</t>
  </si>
  <si>
    <t>Firma</t>
  </si>
  <si>
    <t>Aclaración</t>
  </si>
  <si>
    <t>¿VOLUMEN DE CUTTING DE RETORNO ANTICIPA EXISTENCIA DE CAVERNAS?</t>
  </si>
  <si>
    <t>SEGÚN EL BHA UTILIZADO, ¿HAY INDICIOS DE TORTUOSIDAD?</t>
  </si>
  <si>
    <t>¿EXISTEN ZONAS O PUNTOS DE TRACCIÓN EN LA ÚLTIMA CARRERA DE CALIBRE?</t>
  </si>
  <si>
    <t>¿ CUÁL ES EL PORCENTAJE DE TRACCIÓN SOBRE EL PESO DE LA HERRAMIENTA?</t>
  </si>
  <si>
    <t xml:space="preserve">¿ LA TRACCIÓN ES CONTINUA O PUNTUAL? </t>
  </si>
  <si>
    <t>¿ EXISTE EVIDENCIA DE PÉRDIDAS DE CIRCULACIÓN DURANTE LA PERFORACIÓN?</t>
  </si>
  <si>
    <t>PERFIL DE PRESIÓN DEL RESERVORIO</t>
  </si>
  <si>
    <t>&gt; 0% &amp; &lt; 10%</t>
  </si>
  <si>
    <t>&gt; 10% &amp; &lt; 30%</t>
  </si>
  <si>
    <t>&gt; 30%</t>
  </si>
  <si>
    <t>GUIA PARA LA TOMA DE DECISIONES</t>
  </si>
  <si>
    <t>¿SE VERIFICÓ LAS CONDICIONES DE LIMPIEZA DEL POZO CON 
SOFTWARE DEL SIMULACIÓN ?</t>
  </si>
  <si>
    <t>¿EN LA MANIOBRA DE SACADA FUE NECESARIO REALIZAR  BACKREAMING?</t>
  </si>
  <si>
    <t>CORRER FRN EN LA PRIMER CARRERA - RIESGO BAJO</t>
  </si>
  <si>
    <t>CORRER FRN EN FORMA ASISTIDA - RIESGO MODERADO</t>
  </si>
  <si>
    <t>CORRER FRN PREVIO A LA ÚLTIMA MANIOBRA DE CALIBRE/ CONOCER 
CALIPER - RIESGO MODERADO</t>
  </si>
  <si>
    <t>Seleccionar la opción que se realizará</t>
  </si>
  <si>
    <t>Selección</t>
  </si>
  <si>
    <t>X</t>
  </si>
  <si>
    <t>NO CORRER FRN - ALTO RIESGO</t>
  </si>
  <si>
    <t>4° DESCRIPTOR [TIPO]</t>
  </si>
  <si>
    <t>DETALLE</t>
  </si>
  <si>
    <t>ABREVIATURA</t>
  </si>
  <si>
    <t>PRD</t>
  </si>
  <si>
    <t>GAS</t>
  </si>
  <si>
    <t>HGO</t>
  </si>
  <si>
    <t>PRODUCTOR TIGH GAS</t>
  </si>
  <si>
    <t>TGS</t>
  </si>
  <si>
    <t>INY</t>
  </si>
  <si>
    <t>PRODUCTOR HIGH GAS</t>
  </si>
  <si>
    <t>PRODUCTOR  HIGH GAS</t>
  </si>
  <si>
    <t>OTRO</t>
  </si>
  <si>
    <t>CONDICIÓN</t>
  </si>
  <si>
    <t>PERFORACIÓN CONVENCIONAL</t>
  </si>
  <si>
    <t>UBD/MPD</t>
  </si>
  <si>
    <t>Ingeniero</t>
  </si>
  <si>
    <t>MÉXICO</t>
  </si>
  <si>
    <t>HOCKHI</t>
  </si>
  <si>
    <t>&lt; 4 1/8</t>
  </si>
  <si>
    <t>Superintendente</t>
  </si>
  <si>
    <t>¿ SE VERIFICÓ LA LONGITUD DEL POZO ABIERTO Y EL TIEMPO DE EXPOSICIÓN 
DURANTE EL LOGGING??</t>
  </si>
  <si>
    <t>DATOS HISTÓRICOS -% DE CANTIDAD FUENTES APRISIONADAS / FUENTES CORRIDAS</t>
  </si>
  <si>
    <t>DATOS HISTÓRICOS - %DE CANTIDAD FUENTES PERDIDAS / FUENTES CORRIDAS</t>
  </si>
  <si>
    <t>DIÁMETRO TREPANO AISLACIÓN</t>
  </si>
  <si>
    <t>ANEXO I - HOK-OTZ-ES-016
GUIA PARA TOMA DE DECISIONES PARA CORRIDA DE FUENTE RADIOACTIVA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</si>
</sst>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color rgb="FFFF0000"/>
      <name val="Wingdings 3"/>
      <family val="1"/>
      <charset val="2"/>
    </font>
    <font>
      <b/>
      <sz val="12"/>
      <color rgb="FFFF0000"/>
      <name val="Wingdings 3"/>
      <family val="1"/>
      <charset val="2"/>
    </font>
    <font>
      <sz val="8"/>
      <color theme="1" tint="0.499984740745262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 tint="0.499984740745262"/>
      <name val="Calibri"/>
      <family val="2"/>
      <scheme val="minor"/>
    </font>
    <font>
      <b/>
      <sz val="14"/>
      <color theme="0" tint="-0.34998626667073579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gradientFill degree="270">
        <stop position="0">
          <color theme="6" tint="-0.25098422193060094"/>
        </stop>
        <stop position="1">
          <color theme="6"/>
        </stop>
      </gradientFill>
    </fill>
    <fill>
      <patternFill patternType="solid">
        <fgColor theme="6" tint="0.59996337778862885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0504D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rgb="FFC0504D"/>
      </left>
      <right/>
      <top style="medium">
        <color rgb="FFC0504D"/>
      </top>
      <bottom/>
      <diagonal/>
    </border>
    <border>
      <left/>
      <right style="medium">
        <color rgb="FFC0504D"/>
      </right>
      <top style="medium">
        <color rgb="FFC0504D"/>
      </top>
      <bottom/>
      <diagonal/>
    </border>
    <border>
      <left style="medium">
        <color rgb="FFC0504D"/>
      </left>
      <right/>
      <top style="medium">
        <color rgb="FFC0504D"/>
      </top>
      <bottom style="medium">
        <color rgb="FFC0504D"/>
      </bottom>
      <diagonal/>
    </border>
    <border>
      <left/>
      <right style="medium">
        <color rgb="FFC0504D"/>
      </right>
      <top style="medium">
        <color rgb="FFC0504D"/>
      </top>
      <bottom style="medium">
        <color rgb="FFC0504D"/>
      </bottom>
      <diagonal/>
    </border>
    <border>
      <left/>
      <right/>
      <top/>
      <bottom style="medium">
        <color rgb="FFC0504D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2" xfId="0" applyBorder="1"/>
    <xf numFmtId="0" fontId="0" fillId="0" borderId="9" xfId="0" applyBorder="1"/>
    <xf numFmtId="0" fontId="3" fillId="0" borderId="0" xfId="0" applyFont="1" applyAlignment="1">
      <alignment horizontal="right"/>
    </xf>
    <xf numFmtId="0" fontId="0" fillId="0" borderId="5" xfId="0" applyBorder="1"/>
    <xf numFmtId="0" fontId="0" fillId="0" borderId="10" xfId="0" applyBorder="1"/>
    <xf numFmtId="0" fontId="0" fillId="0" borderId="3" xfId="0" applyBorder="1"/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2" fontId="0" fillId="0" borderId="1" xfId="0" applyNumberForma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9" fillId="0" borderId="11" xfId="0" applyFont="1" applyBorder="1"/>
    <xf numFmtId="0" fontId="6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8" fillId="0" borderId="23" xfId="0" applyFont="1" applyBorder="1"/>
    <xf numFmtId="0" fontId="0" fillId="0" borderId="23" xfId="0" applyBorder="1"/>
    <xf numFmtId="0" fontId="0" fillId="0" borderId="24" xfId="0" applyBorder="1"/>
    <xf numFmtId="9" fontId="0" fillId="0" borderId="1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1" fillId="0" borderId="9" xfId="0" applyFont="1" applyBorder="1" applyAlignment="1">
      <alignment vertical="center" wrapText="1"/>
    </xf>
    <xf numFmtId="0" fontId="0" fillId="5" borderId="0" xfId="0" applyFill="1" applyAlignment="1" applyProtection="1">
      <alignment horizontal="center"/>
      <protection locked="0"/>
    </xf>
    <xf numFmtId="0" fontId="9" fillId="0" borderId="12" xfId="0" applyFont="1" applyBorder="1"/>
    <xf numFmtId="0" fontId="9" fillId="0" borderId="17" xfId="0" applyFont="1" applyBorder="1"/>
    <xf numFmtId="0" fontId="9" fillId="0" borderId="14" xfId="0" applyFont="1" applyBorder="1"/>
    <xf numFmtId="0" fontId="0" fillId="0" borderId="11" xfId="0" applyBorder="1"/>
    <xf numFmtId="0" fontId="0" fillId="0" borderId="14" xfId="0" applyBorder="1"/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5" borderId="19" xfId="0" applyFill="1" applyBorder="1" applyAlignment="1" applyProtection="1">
      <alignment horizontal="center"/>
      <protection locked="0"/>
    </xf>
    <xf numFmtId="0" fontId="0" fillId="5" borderId="26" xfId="0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alignment horizontal="center"/>
      <protection locked="0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2" fillId="4" borderId="27" xfId="0" applyFont="1" applyFill="1" applyBorder="1" applyAlignment="1">
      <alignment vertical="center"/>
    </xf>
    <xf numFmtId="0" fontId="12" fillId="4" borderId="28" xfId="0" applyFont="1" applyFill="1" applyBorder="1" applyAlignment="1">
      <alignment vertical="center"/>
    </xf>
    <xf numFmtId="0" fontId="12" fillId="4" borderId="29" xfId="0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9" fontId="0" fillId="5" borderId="15" xfId="0" applyNumberFormat="1" applyFill="1" applyBorder="1" applyAlignment="1" applyProtection="1">
      <alignment horizontal="center"/>
      <protection locked="0"/>
    </xf>
    <xf numFmtId="9" fontId="0" fillId="5" borderId="19" xfId="0" applyNumberFormat="1" applyFill="1" applyBorder="1" applyAlignment="1" applyProtection="1">
      <alignment horizontal="center"/>
      <protection locked="0"/>
    </xf>
    <xf numFmtId="0" fontId="17" fillId="7" borderId="33" xfId="0" applyFont="1" applyFill="1" applyBorder="1" applyAlignment="1">
      <alignment horizontal="center" vertical="center"/>
    </xf>
    <xf numFmtId="0" fontId="17" fillId="7" borderId="34" xfId="0" applyFont="1" applyFill="1" applyBorder="1" applyAlignment="1">
      <alignment horizontal="center" vertical="center"/>
    </xf>
    <xf numFmtId="0" fontId="16" fillId="0" borderId="33" xfId="0" applyFont="1" applyBorder="1" applyAlignment="1">
      <alignment vertical="center"/>
    </xf>
    <xf numFmtId="0" fontId="16" fillId="0" borderId="34" xfId="0" applyFont="1" applyBorder="1" applyAlignment="1">
      <alignment horizontal="center" vertical="center"/>
    </xf>
    <xf numFmtId="0" fontId="16" fillId="0" borderId="35" xfId="0" applyFont="1" applyBorder="1" applyAlignment="1">
      <alignment vertical="center"/>
    </xf>
    <xf numFmtId="0" fontId="16" fillId="0" borderId="3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2" borderId="0" xfId="0" applyFont="1" applyFill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left" vertical="center"/>
    </xf>
    <xf numFmtId="0" fontId="12" fillId="4" borderId="0" xfId="0" applyFont="1" applyFill="1" applyAlignment="1">
      <alignment horizontal="left" vertical="center"/>
    </xf>
    <xf numFmtId="0" fontId="12" fillId="4" borderId="23" xfId="0" applyFont="1" applyFill="1" applyBorder="1" applyAlignment="1">
      <alignment horizontal="left" vertical="center"/>
    </xf>
    <xf numFmtId="0" fontId="12" fillId="4" borderId="27" xfId="0" applyFont="1" applyFill="1" applyBorder="1" applyAlignment="1">
      <alignment horizontal="left" vertical="center"/>
    </xf>
    <xf numFmtId="0" fontId="12" fillId="4" borderId="28" xfId="0" applyFont="1" applyFill="1" applyBorder="1" applyAlignment="1">
      <alignment horizontal="left" vertical="center"/>
    </xf>
    <xf numFmtId="0" fontId="12" fillId="4" borderId="29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top" wrapText="1"/>
    </xf>
    <xf numFmtId="0" fontId="12" fillId="4" borderId="30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0" fillId="5" borderId="18" xfId="0" applyFill="1" applyBorder="1" applyAlignment="1" applyProtection="1">
      <alignment horizontal="left"/>
      <protection locked="0"/>
    </xf>
    <xf numFmtId="0" fontId="0" fillId="5" borderId="12" xfId="0" applyFill="1" applyBorder="1" applyAlignment="1" applyProtection="1">
      <alignment horizontal="left"/>
      <protection locked="0"/>
    </xf>
    <xf numFmtId="0" fontId="0" fillId="5" borderId="16" xfId="0" applyFill="1" applyBorder="1" applyAlignment="1" applyProtection="1">
      <alignment horizontal="left"/>
      <protection locked="0"/>
    </xf>
    <xf numFmtId="0" fontId="0" fillId="5" borderId="11" xfId="0" applyFill="1" applyBorder="1" applyAlignment="1" applyProtection="1">
      <alignment horizontal="left"/>
      <protection locked="0"/>
    </xf>
    <xf numFmtId="164" fontId="0" fillId="5" borderId="16" xfId="0" applyNumberFormat="1" applyFill="1" applyBorder="1" applyAlignment="1" applyProtection="1">
      <alignment horizontal="left"/>
      <protection locked="0"/>
    </xf>
    <xf numFmtId="164" fontId="0" fillId="5" borderId="11" xfId="0" applyNumberFormat="1" applyFill="1" applyBorder="1" applyAlignment="1" applyProtection="1">
      <alignment horizontal="left"/>
      <protection locked="0"/>
    </xf>
    <xf numFmtId="0" fontId="0" fillId="5" borderId="21" xfId="0" applyFill="1" applyBorder="1" applyAlignment="1" applyProtection="1">
      <alignment horizontal="left"/>
      <protection locked="0"/>
    </xf>
    <xf numFmtId="0" fontId="0" fillId="5" borderId="22" xfId="0" applyFill="1" applyBorder="1" applyAlignment="1" applyProtection="1">
      <alignment horizontal="left"/>
      <protection locked="0"/>
    </xf>
    <xf numFmtId="0" fontId="0" fillId="5" borderId="20" xfId="0" applyFill="1" applyBorder="1" applyAlignment="1" applyProtection="1">
      <alignment horizontal="left"/>
      <protection locked="0"/>
    </xf>
    <xf numFmtId="0" fontId="17" fillId="6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19844</xdr:colOff>
      <xdr:row>2</xdr:row>
      <xdr:rowOff>49609</xdr:rowOff>
    </xdr:from>
    <xdr:to>
      <xdr:col>3</xdr:col>
      <xdr:colOff>1220391</xdr:colOff>
      <xdr:row>2</xdr:row>
      <xdr:rowOff>753070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922" y="426640"/>
          <a:ext cx="1200547" cy="7034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B2:R52"/>
  <sheetViews>
    <sheetView showGridLines="0" tabSelected="1" zoomScale="96" zoomScaleNormal="96" workbookViewId="0">
      <selection activeCell="D4" sqref="D4"/>
    </sheetView>
  </sheetViews>
  <sheetFormatPr baseColWidth="10" defaultColWidth="11.42578125" defaultRowHeight="15" x14ac:dyDescent="0.25"/>
  <cols>
    <col min="1" max="1" width="4.85546875" customWidth="1"/>
    <col min="2" max="3" width="2.28515625" customWidth="1"/>
    <col min="4" max="4" width="21.5703125" customWidth="1"/>
    <col min="5" max="5" width="19.85546875" customWidth="1"/>
    <col min="6" max="6" width="24.42578125" customWidth="1"/>
    <col min="7" max="7" width="3.42578125" bestFit="1" customWidth="1"/>
    <col min="8" max="8" width="2.140625" customWidth="1"/>
    <col min="9" max="9" width="2.28515625" customWidth="1"/>
    <col min="10" max="10" width="72.5703125" customWidth="1"/>
    <col min="11" max="11" width="28.42578125" customWidth="1"/>
    <col min="12" max="12" width="3.5703125" bestFit="1" customWidth="1"/>
    <col min="13" max="13" width="2.28515625" customWidth="1"/>
    <col min="14" max="15" width="0" hidden="1" customWidth="1"/>
    <col min="16" max="16" width="2.28515625" hidden="1" customWidth="1"/>
    <col min="17" max="18" width="0" hidden="1" customWidth="1"/>
  </cols>
  <sheetData>
    <row r="2" spans="2:17" x14ac:dyDescent="0.25"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  <c r="N2" s="71" t="s">
        <v>187</v>
      </c>
      <c r="O2" s="71"/>
      <c r="Q2" s="21" t="str">
        <f>+IF(COUNTIF($N$22:$R$45,"NO")&gt;0,"NO","SI")</f>
        <v>NO</v>
      </c>
    </row>
    <row r="3" spans="2:17" ht="65.25" customHeight="1" x14ac:dyDescent="0.25">
      <c r="B3" s="5"/>
      <c r="C3" s="72"/>
      <c r="D3" s="73"/>
      <c r="E3" s="74" t="s">
        <v>261</v>
      </c>
      <c r="F3" s="75"/>
      <c r="G3" s="75"/>
      <c r="H3" s="75"/>
      <c r="I3" s="75"/>
      <c r="J3" s="76"/>
      <c r="K3" s="83" t="s">
        <v>210</v>
      </c>
      <c r="L3" s="84"/>
      <c r="M3" s="40"/>
      <c r="N3" s="3"/>
    </row>
    <row r="4" spans="2:17" ht="24" customHeight="1" x14ac:dyDescent="0.25">
      <c r="B4" s="5"/>
      <c r="C4" s="29"/>
      <c r="D4" s="29"/>
      <c r="E4" s="30"/>
      <c r="F4" s="30"/>
      <c r="G4" s="30"/>
      <c r="H4" s="30"/>
      <c r="I4" s="30"/>
      <c r="J4" s="30"/>
      <c r="K4" s="31"/>
      <c r="L4" s="31"/>
      <c r="M4" s="40"/>
      <c r="N4" s="3"/>
    </row>
    <row r="5" spans="2:17" ht="15" customHeight="1" x14ac:dyDescent="0.25">
      <c r="B5" s="5"/>
      <c r="C5" s="85" t="s">
        <v>188</v>
      </c>
      <c r="D5" s="85"/>
      <c r="E5" s="85"/>
      <c r="F5" s="85"/>
      <c r="G5" s="85"/>
      <c r="H5" s="85"/>
      <c r="I5" s="85"/>
      <c r="J5" s="85"/>
      <c r="K5" s="85"/>
      <c r="L5" s="85"/>
      <c r="M5" s="6"/>
      <c r="Q5" s="16" t="s">
        <v>186</v>
      </c>
    </row>
    <row r="6" spans="2:17" ht="8.25" customHeight="1" x14ac:dyDescent="0.25">
      <c r="B6" s="5"/>
      <c r="D6" s="17"/>
      <c r="E6" s="18"/>
      <c r="F6" s="18"/>
      <c r="G6" s="18"/>
      <c r="H6" s="18"/>
      <c r="M6" s="6"/>
    </row>
    <row r="7" spans="2:17" ht="15.75" x14ac:dyDescent="0.25">
      <c r="B7" s="5"/>
      <c r="D7" s="19" t="s">
        <v>211</v>
      </c>
      <c r="E7" s="89"/>
      <c r="F7" s="90"/>
      <c r="G7" s="90"/>
      <c r="H7" s="90"/>
      <c r="I7" s="90"/>
      <c r="J7" s="42" t="str">
        <f>+IF(E7="","Å","")</f>
        <v>Å</v>
      </c>
      <c r="K7" s="43"/>
      <c r="M7" s="6"/>
      <c r="Q7" s="22" t="str">
        <f>+IF(ISERROR(MATCH($E$9,LISTAS!$AX$4:$AX$12,0)),"NO","SI")</f>
        <v>NO</v>
      </c>
    </row>
    <row r="8" spans="2:17" ht="15.75" x14ac:dyDescent="0.25">
      <c r="B8" s="5"/>
      <c r="D8" s="19" t="s">
        <v>212</v>
      </c>
      <c r="E8" s="91"/>
      <c r="F8" s="92"/>
      <c r="G8" s="92"/>
      <c r="H8" s="92"/>
      <c r="I8" s="92"/>
      <c r="J8" s="20" t="str">
        <f>+IF(E8="","Å","")</f>
        <v>Å</v>
      </c>
      <c r="K8" s="44"/>
      <c r="M8" s="6"/>
      <c r="Q8" s="22" t="str">
        <f>+IF(ISERROR(MATCH($E$10,LISTAS!$BA$4:$BA$91,0)),"NO","SI")</f>
        <v>NO</v>
      </c>
    </row>
    <row r="9" spans="2:17" ht="15.75" x14ac:dyDescent="0.25">
      <c r="B9" s="5"/>
      <c r="D9" s="19" t="s">
        <v>189</v>
      </c>
      <c r="E9" s="93"/>
      <c r="F9" s="94"/>
      <c r="G9" s="20" t="str">
        <f>+IF(E9="","Å","")</f>
        <v>Å</v>
      </c>
      <c r="H9" s="45"/>
      <c r="I9" s="45"/>
      <c r="J9" s="45"/>
      <c r="K9" s="46"/>
      <c r="M9" s="6"/>
      <c r="Q9" s="23"/>
    </row>
    <row r="10" spans="2:17" ht="15.75" x14ac:dyDescent="0.25">
      <c r="B10" s="5"/>
      <c r="D10" s="19" t="s">
        <v>190</v>
      </c>
      <c r="E10" s="91"/>
      <c r="F10" s="92"/>
      <c r="G10" s="92"/>
      <c r="H10" s="20" t="str">
        <f>+IF(E10="","Å","")</f>
        <v>Å</v>
      </c>
      <c r="I10" s="47"/>
      <c r="J10" s="47"/>
      <c r="K10" s="48"/>
      <c r="M10" s="6"/>
      <c r="Q10" s="23"/>
    </row>
    <row r="11" spans="2:17" ht="15.75" x14ac:dyDescent="0.25">
      <c r="B11" s="5"/>
      <c r="D11" s="19" t="s">
        <v>191</v>
      </c>
      <c r="E11" s="91"/>
      <c r="F11" s="92"/>
      <c r="G11" s="92"/>
      <c r="H11" s="20" t="str">
        <f>+IF(E11="","Å","")</f>
        <v>Å</v>
      </c>
      <c r="I11" s="47"/>
      <c r="J11" s="47"/>
      <c r="K11" s="48"/>
      <c r="M11" s="6"/>
      <c r="Q11" s="23"/>
    </row>
    <row r="12" spans="2:17" ht="15.75" x14ac:dyDescent="0.25">
      <c r="B12" s="5"/>
      <c r="D12" s="19" t="s">
        <v>193</v>
      </c>
      <c r="E12" s="91"/>
      <c r="F12" s="92"/>
      <c r="G12" s="92"/>
      <c r="H12" s="20" t="str">
        <f>+IF(E12="","Å","")</f>
        <v>Å</v>
      </c>
      <c r="I12" s="47"/>
      <c r="J12" s="47"/>
      <c r="K12" s="48"/>
      <c r="M12" s="6"/>
      <c r="Q12" s="23"/>
    </row>
    <row r="13" spans="2:17" ht="15.75" customHeight="1" x14ac:dyDescent="0.25">
      <c r="B13" s="5"/>
      <c r="D13" s="19" t="s">
        <v>192</v>
      </c>
      <c r="E13" s="95"/>
      <c r="F13" s="96"/>
      <c r="G13" s="96"/>
      <c r="H13" s="96"/>
      <c r="I13" s="96"/>
      <c r="J13" s="96"/>
      <c r="K13" s="97"/>
      <c r="M13" s="6"/>
      <c r="Q13" s="23"/>
    </row>
    <row r="14" spans="2:17" ht="10.5" customHeight="1" x14ac:dyDescent="0.25">
      <c r="B14" s="5"/>
      <c r="M14" s="6"/>
    </row>
    <row r="15" spans="2:17" ht="11.25" customHeight="1" x14ac:dyDescent="0.25">
      <c r="B15" s="5"/>
      <c r="M15" s="6"/>
    </row>
    <row r="16" spans="2:17" ht="15" customHeight="1" x14ac:dyDescent="0.25">
      <c r="B16" s="5"/>
      <c r="C16" s="80" t="s">
        <v>197</v>
      </c>
      <c r="D16" s="81"/>
      <c r="E16" s="81"/>
      <c r="F16" s="81"/>
      <c r="G16" s="82"/>
      <c r="I16" s="55" t="s">
        <v>202</v>
      </c>
      <c r="J16" s="56"/>
      <c r="K16" s="56"/>
      <c r="L16" s="57"/>
      <c r="M16" s="6"/>
    </row>
    <row r="17" spans="2:18" ht="3.75" customHeight="1" x14ac:dyDescent="0.25">
      <c r="B17" s="5"/>
      <c r="C17" s="52"/>
      <c r="G17" s="34"/>
      <c r="I17" s="52"/>
      <c r="L17" s="34"/>
      <c r="M17" s="6"/>
    </row>
    <row r="18" spans="2:18" ht="6.75" customHeight="1" x14ac:dyDescent="0.25">
      <c r="B18" s="5"/>
      <c r="C18" s="52"/>
      <c r="G18" s="34"/>
      <c r="I18" s="52"/>
      <c r="L18" s="34"/>
      <c r="M18" s="6"/>
    </row>
    <row r="19" spans="2:18" ht="6" customHeight="1" x14ac:dyDescent="0.25">
      <c r="B19" s="5"/>
      <c r="C19" s="52"/>
      <c r="G19" s="34"/>
      <c r="I19" s="52"/>
      <c r="L19" s="34"/>
      <c r="M19" s="6"/>
    </row>
    <row r="20" spans="2:18" ht="31.5" customHeight="1" x14ac:dyDescent="0.25">
      <c r="B20" s="5"/>
      <c r="C20" s="52"/>
      <c r="E20" s="25" t="s">
        <v>11</v>
      </c>
      <c r="F20" s="41"/>
      <c r="G20" s="33" t="str">
        <f>+IF(F20="","Å","")</f>
        <v>Å</v>
      </c>
      <c r="I20" s="52"/>
      <c r="J20" s="26" t="s">
        <v>228</v>
      </c>
      <c r="K20" s="50"/>
      <c r="L20" s="33" t="str">
        <f t="shared" ref="L20:L29" si="0">+IF(K20="","Å","")</f>
        <v>Å</v>
      </c>
      <c r="M20" s="6"/>
    </row>
    <row r="21" spans="2:18" ht="24" customHeight="1" x14ac:dyDescent="0.25">
      <c r="B21" s="5"/>
      <c r="C21" s="52"/>
      <c r="E21" s="25" t="s">
        <v>36</v>
      </c>
      <c r="F21" s="49"/>
      <c r="G21" s="33" t="str">
        <f>+IF(F21="","Å","")</f>
        <v>Å</v>
      </c>
      <c r="I21" s="52"/>
      <c r="J21" s="26" t="s">
        <v>229</v>
      </c>
      <c r="K21" s="50"/>
      <c r="L21" s="33" t="str">
        <f t="shared" si="0"/>
        <v>Å</v>
      </c>
      <c r="M21" s="6"/>
      <c r="N21" s="71" t="s">
        <v>185</v>
      </c>
      <c r="O21" s="71"/>
      <c r="Q21" s="71" t="s">
        <v>186</v>
      </c>
      <c r="R21" s="71"/>
    </row>
    <row r="22" spans="2:18" ht="26.25" customHeight="1" x14ac:dyDescent="0.25">
      <c r="B22" s="5"/>
      <c r="C22" s="52"/>
      <c r="D22" s="25"/>
      <c r="E22" s="68" t="s">
        <v>249</v>
      </c>
      <c r="F22" s="49"/>
      <c r="G22" s="33" t="str">
        <f>+IF(F22="","Å","")</f>
        <v>Å</v>
      </c>
      <c r="I22" s="52"/>
      <c r="J22" s="25" t="s">
        <v>217</v>
      </c>
      <c r="K22" s="50"/>
      <c r="L22" s="33" t="str">
        <f t="shared" si="0"/>
        <v>Å</v>
      </c>
      <c r="M22" s="6"/>
      <c r="N22" s="21" t="str">
        <f>+IF(G20="Å","NO","SI")</f>
        <v>NO</v>
      </c>
      <c r="O22" s="21" t="str">
        <f>+IF(L22="Å","NO","SI")</f>
        <v>NO</v>
      </c>
      <c r="Q22" s="21" t="str">
        <f>+IF(ISERROR(MATCH(F20,RUBRO,0)),"NO","SI")</f>
        <v>NO</v>
      </c>
      <c r="R22" s="21" t="str">
        <f>+IF(ISERROR(MATCH(K22,BOOLEANA,0)),"NO","SI")</f>
        <v>NO</v>
      </c>
    </row>
    <row r="23" spans="2:18" ht="21" customHeight="1" x14ac:dyDescent="0.25">
      <c r="B23" s="5"/>
      <c r="C23" s="52"/>
      <c r="D23" s="27"/>
      <c r="G23" s="34"/>
      <c r="I23" s="52"/>
      <c r="J23" s="25" t="s">
        <v>218</v>
      </c>
      <c r="K23" s="51"/>
      <c r="L23" s="33" t="str">
        <f t="shared" si="0"/>
        <v>Å</v>
      </c>
      <c r="M23" s="6"/>
      <c r="N23" s="21" t="str">
        <f>+IF(G21="Å","NO","SI")</f>
        <v>NO</v>
      </c>
      <c r="O23" s="21" t="str">
        <f>+IF(L23="Å","NO","SI")</f>
        <v>NO</v>
      </c>
      <c r="Q23" s="21" t="str">
        <f>+IF(ISERROR(MATCH(F21,DIVISIÓN,0)),"NO","SI")</f>
        <v>NO</v>
      </c>
      <c r="R23" s="21" t="str">
        <f>+IF(ISERROR(MATCH(K23,BOOLEANA,0)),"NO","SI")</f>
        <v>NO</v>
      </c>
    </row>
    <row r="24" spans="2:18" ht="21.75" customHeight="1" x14ac:dyDescent="0.25">
      <c r="B24" s="5"/>
      <c r="C24" s="52"/>
      <c r="G24" s="34"/>
      <c r="I24" s="52"/>
      <c r="J24" s="25" t="s">
        <v>219</v>
      </c>
      <c r="K24" s="51"/>
      <c r="L24" s="33" t="str">
        <f t="shared" si="0"/>
        <v>Å</v>
      </c>
      <c r="M24" s="6"/>
      <c r="O24" s="21" t="str">
        <f>+IF(L24="Å","NO","SI")</f>
        <v>NO</v>
      </c>
      <c r="R24" s="21" t="str">
        <f>+IF(ISERROR(MATCH(K24,BOOLEANA,0)),"NO","SI")</f>
        <v>NO</v>
      </c>
    </row>
    <row r="25" spans="2:18" ht="24.75" customHeight="1" x14ac:dyDescent="0.25">
      <c r="B25" s="5"/>
      <c r="C25" s="52"/>
      <c r="G25" s="34"/>
      <c r="I25" s="52"/>
      <c r="J25" s="26" t="s">
        <v>220</v>
      </c>
      <c r="K25" s="51"/>
      <c r="L25" s="33" t="str">
        <f t="shared" si="0"/>
        <v>Å</v>
      </c>
      <c r="M25" s="6"/>
      <c r="O25" s="21" t="e">
        <f>+IF(#REF!="Å","NO","SI")</f>
        <v>#REF!</v>
      </c>
      <c r="R25" s="21" t="str">
        <f>+IF(ISERROR(MATCH(#REF!,BASALTO,0)),"NO","SI")</f>
        <v>NO</v>
      </c>
    </row>
    <row r="26" spans="2:18" ht="26.25" customHeight="1" x14ac:dyDescent="0.25">
      <c r="B26" s="5"/>
      <c r="C26" s="52"/>
      <c r="G26" s="34"/>
      <c r="I26" s="52"/>
      <c r="J26" s="25" t="s">
        <v>221</v>
      </c>
      <c r="K26" s="51"/>
      <c r="L26" s="33" t="str">
        <f t="shared" si="0"/>
        <v>Å</v>
      </c>
      <c r="M26" s="6"/>
      <c r="O26" s="21" t="e">
        <f>+IF(#REF!="Å","NO","SI")</f>
        <v>#REF!</v>
      </c>
      <c r="R26" s="21" t="str">
        <f>+IF(ISERROR(MATCH(#REF!,ABRASIVIDAD,0)),"NO","SI")</f>
        <v>NO</v>
      </c>
    </row>
    <row r="27" spans="2:18" ht="23.25" customHeight="1" x14ac:dyDescent="0.25">
      <c r="B27" s="5"/>
      <c r="C27" s="77" t="s">
        <v>199</v>
      </c>
      <c r="D27" s="78"/>
      <c r="E27" s="78"/>
      <c r="F27" s="78"/>
      <c r="G27" s="79"/>
      <c r="I27" s="52"/>
      <c r="J27" s="25" t="s">
        <v>222</v>
      </c>
      <c r="K27" s="51"/>
      <c r="L27" s="33" t="str">
        <f t="shared" si="0"/>
        <v>Å</v>
      </c>
      <c r="M27" s="6"/>
      <c r="O27" s="21" t="e">
        <f>+IF(#REF!="Å","NO","SI")</f>
        <v>#REF!</v>
      </c>
      <c r="R27" s="21" t="str">
        <f>+IF(ISERROR(MATCH(#REF!,BOOLEANA,0)),"NO","SI")</f>
        <v>NO</v>
      </c>
    </row>
    <row r="28" spans="2:18" ht="39" customHeight="1" x14ac:dyDescent="0.25">
      <c r="B28" s="5"/>
      <c r="C28" s="52"/>
      <c r="G28" s="34"/>
      <c r="I28" s="52"/>
      <c r="J28" s="26" t="s">
        <v>257</v>
      </c>
      <c r="K28" s="51"/>
      <c r="L28" s="33" t="str">
        <f t="shared" si="0"/>
        <v>Å</v>
      </c>
      <c r="M28" s="6"/>
      <c r="O28" s="21" t="str">
        <f>+IF(L27="Å","NO","SI")</f>
        <v>NO</v>
      </c>
      <c r="R28" s="21" t="str">
        <f>+IF(ISERROR(MATCH(K27,PERDIDA,0)),"NO","SI")</f>
        <v>NO</v>
      </c>
    </row>
    <row r="29" spans="2:18" ht="24" customHeight="1" x14ac:dyDescent="0.25">
      <c r="B29" s="5"/>
      <c r="C29" s="52"/>
      <c r="D29" s="27"/>
      <c r="E29" s="25" t="s">
        <v>200</v>
      </c>
      <c r="F29" s="41"/>
      <c r="G29" s="33" t="str">
        <f>+IF(F29="","Å","")</f>
        <v>Å</v>
      </c>
      <c r="I29" s="52"/>
      <c r="J29" s="25" t="s">
        <v>223</v>
      </c>
      <c r="K29" s="51"/>
      <c r="L29" s="33" t="str">
        <f t="shared" si="0"/>
        <v>Å</v>
      </c>
      <c r="M29" s="6"/>
      <c r="O29" s="21" t="str">
        <f>+IF(L28="Å","NO","SI")</f>
        <v>NO</v>
      </c>
      <c r="R29" s="21" t="str">
        <f>+IF(ISERROR(MATCH(K28,LONGITUD,0)),"NO","SI")</f>
        <v>NO</v>
      </c>
    </row>
    <row r="30" spans="2:18" ht="23.25" customHeight="1" x14ac:dyDescent="0.25">
      <c r="B30" s="5"/>
      <c r="C30" s="52"/>
      <c r="G30" s="34"/>
      <c r="I30" s="52"/>
      <c r="J30" s="26" t="s">
        <v>258</v>
      </c>
      <c r="K30" s="60"/>
      <c r="L30" s="33" t="str">
        <f>+IF(K30="","Å","")</f>
        <v>Å</v>
      </c>
      <c r="M30" s="6"/>
      <c r="N30" s="21" t="str">
        <f>+IF(G29="Å","NO","SI")</f>
        <v>NO</v>
      </c>
      <c r="O30" s="21" t="e">
        <f>+IF(#REF!="Å","NO","SI")</f>
        <v>#REF!</v>
      </c>
      <c r="Q30" s="21" t="str">
        <f>+IF(ISERROR(MATCH(F29,TIPOLODO,0)),"NO","SI")</f>
        <v>NO</v>
      </c>
      <c r="R30" s="21" t="str">
        <f>+IF(ISERROR(MATCH(#REF!,BOOLEANA,0)),"NO","SI")</f>
        <v>NO</v>
      </c>
    </row>
    <row r="31" spans="2:18" ht="23.25" customHeight="1" x14ac:dyDescent="0.25">
      <c r="B31" s="5"/>
      <c r="C31" s="52"/>
      <c r="D31" s="7"/>
      <c r="E31" s="7"/>
      <c r="F31" s="23"/>
      <c r="G31" s="34"/>
      <c r="I31" s="52"/>
      <c r="J31" s="26" t="s">
        <v>259</v>
      </c>
      <c r="K31" s="61"/>
      <c r="L31" s="33" t="str">
        <f>+IF(K31="","Å","")</f>
        <v>Å</v>
      </c>
      <c r="M31" s="6"/>
      <c r="O31" s="21" t="str">
        <f>+IF(L31="Å","NO","SI")</f>
        <v>NO</v>
      </c>
      <c r="R31" s="21" t="str">
        <f>+IF(ISERROR(MATCH(K31,BOOLEANA,0)),"NO","SI")</f>
        <v>NO</v>
      </c>
    </row>
    <row r="32" spans="2:18" x14ac:dyDescent="0.25">
      <c r="B32" s="5"/>
      <c r="C32" s="52"/>
      <c r="D32" s="7"/>
      <c r="E32" s="7"/>
      <c r="F32" s="23"/>
      <c r="G32" s="34"/>
      <c r="I32" s="52"/>
      <c r="L32" s="33"/>
      <c r="M32" s="6"/>
      <c r="O32" s="21"/>
      <c r="R32" s="21"/>
    </row>
    <row r="33" spans="2:18" s="4" customFormat="1" ht="15" customHeight="1" x14ac:dyDescent="0.25">
      <c r="B33" s="11"/>
      <c r="C33" s="52"/>
      <c r="D33"/>
      <c r="E33"/>
      <c r="F33"/>
      <c r="G33" s="34"/>
      <c r="I33" s="52"/>
      <c r="J33"/>
      <c r="K33"/>
      <c r="L33" s="34"/>
      <c r="M33" s="6"/>
      <c r="O33" s="21" t="str">
        <f>+IF(L33="Å","NO","SI")</f>
        <v>SI</v>
      </c>
      <c r="R33" s="21" t="str">
        <f>+IF(ISERROR(MATCH(K33,CONCENTRACION,0)),"NO","SI")</f>
        <v>NO</v>
      </c>
    </row>
    <row r="34" spans="2:18" ht="18.75" x14ac:dyDescent="0.25">
      <c r="B34" s="5"/>
      <c r="C34" s="77" t="s">
        <v>201</v>
      </c>
      <c r="D34" s="78"/>
      <c r="E34" s="78"/>
      <c r="F34" s="78"/>
      <c r="G34" s="79"/>
      <c r="I34" s="86" t="s">
        <v>227</v>
      </c>
      <c r="J34" s="87"/>
      <c r="K34" s="87"/>
      <c r="L34" s="88"/>
      <c r="M34" s="6"/>
      <c r="O34" s="21" t="str">
        <f>+IF(K34="Å","NO","SI")</f>
        <v>SI</v>
      </c>
      <c r="R34" s="21" t="str">
        <f>+IF(ISERROR(MATCH(J34,BOOLEANA,0)),"NO","SI")</f>
        <v>NO</v>
      </c>
    </row>
    <row r="35" spans="2:18" ht="15" customHeight="1" x14ac:dyDescent="0.25">
      <c r="B35" s="5"/>
      <c r="C35" s="52"/>
      <c r="G35" s="34"/>
      <c r="H35" s="25"/>
      <c r="I35" s="52"/>
      <c r="L35" s="34"/>
      <c r="M35" s="6"/>
      <c r="O35" s="21" t="str">
        <f>+IF(K35="Å","NO","SI")</f>
        <v>SI</v>
      </c>
      <c r="R35" s="21" t="str">
        <f>+IF(ISERROR(MATCH(J35,BOOLEANA,0)),"NO","SI")</f>
        <v>NO</v>
      </c>
    </row>
    <row r="36" spans="2:18" x14ac:dyDescent="0.25">
      <c r="B36" s="5"/>
      <c r="C36" s="52"/>
      <c r="D36" s="27"/>
      <c r="E36" s="25" t="s">
        <v>24</v>
      </c>
      <c r="F36" s="50"/>
      <c r="G36" s="33" t="str">
        <f>+IF(F36="","Å","")</f>
        <v>Å</v>
      </c>
      <c r="I36" s="52"/>
      <c r="J36" t="s">
        <v>233</v>
      </c>
      <c r="L36" s="34"/>
      <c r="M36" s="6"/>
      <c r="O36" s="21" t="str">
        <f>+IF(L29="Å","NO","SI")</f>
        <v>NO</v>
      </c>
      <c r="R36" s="21" t="str">
        <f>+IF(ISERROR(MATCH(K29,PP_GF,0)),"NO","SI")</f>
        <v>NO</v>
      </c>
    </row>
    <row r="37" spans="2:18" x14ac:dyDescent="0.25">
      <c r="B37" s="5"/>
      <c r="C37" s="52"/>
      <c r="D37" s="27"/>
      <c r="E37" s="25" t="s">
        <v>3</v>
      </c>
      <c r="F37" s="51"/>
      <c r="G37" s="33" t="str">
        <f>+IF(F37="","Å","")</f>
        <v>Å</v>
      </c>
      <c r="I37" s="52"/>
      <c r="L37" s="34"/>
      <c r="M37" s="6"/>
      <c r="O37" s="21" t="str">
        <f>+IF(L25="Å","NO","SI")</f>
        <v>NO</v>
      </c>
      <c r="Q37" s="21" t="str">
        <f>+IF(ISERROR(MATCH(F36,PROFUNDIDAD,0)),"NO","SI")</f>
        <v>NO</v>
      </c>
      <c r="R37" s="21" t="str">
        <f>+IF(ISERROR(MATCH(K25,RGEQSUP,0)),"NO","SI")</f>
        <v>NO</v>
      </c>
    </row>
    <row r="38" spans="2:18" ht="20.25" customHeight="1" x14ac:dyDescent="0.25">
      <c r="B38" s="5"/>
      <c r="C38" s="52"/>
      <c r="D38" s="28"/>
      <c r="E38" s="25" t="s">
        <v>41</v>
      </c>
      <c r="F38" s="51"/>
      <c r="G38" s="33" t="str">
        <f>+IF(F38="","Å","")</f>
        <v>Å</v>
      </c>
      <c r="I38" s="52"/>
      <c r="J38" s="27" t="s">
        <v>230</v>
      </c>
      <c r="K38" s="50"/>
      <c r="L38" s="33" t="str">
        <f>+IF(K38="","Å","")</f>
        <v>Å</v>
      </c>
      <c r="M38" s="6"/>
      <c r="O38" s="21" t="str">
        <f>+IF(L26="Å","NO","SI")</f>
        <v>NO</v>
      </c>
      <c r="Q38" s="21" t="str">
        <f>+IF(ISERROR(MATCH(F37,TRAYECTORIA,0)),"NO","SI")</f>
        <v>NO</v>
      </c>
      <c r="R38" s="21" t="str">
        <f>+IF(ISERROR(MATCH(K26,BOOLEANA,0)),"NO","SI")</f>
        <v>NO</v>
      </c>
    </row>
    <row r="39" spans="2:18" ht="30" x14ac:dyDescent="0.25">
      <c r="B39" s="5"/>
      <c r="C39" s="52"/>
      <c r="D39" s="27"/>
      <c r="E39" s="25" t="s">
        <v>42</v>
      </c>
      <c r="F39" s="51"/>
      <c r="G39" s="33" t="str">
        <f>+IF(F39="","Å","")</f>
        <v>Å</v>
      </c>
      <c r="I39" s="52"/>
      <c r="J39" s="59" t="s">
        <v>232</v>
      </c>
      <c r="K39" s="50"/>
      <c r="L39" s="33" t="str">
        <f>+IF(K39="","Å","")</f>
        <v>Å</v>
      </c>
      <c r="M39" s="6"/>
      <c r="O39" s="21" t="str">
        <f>+IF(K41="Å","NO","SI")</f>
        <v>SI</v>
      </c>
      <c r="R39" s="21" t="str">
        <f>+IF(ISERROR(MATCH(J41,FASESENSA,0)),"NO","SI")</f>
        <v>NO</v>
      </c>
    </row>
    <row r="40" spans="2:18" x14ac:dyDescent="0.25">
      <c r="B40" s="5"/>
      <c r="C40" s="52"/>
      <c r="D40" s="27"/>
      <c r="E40" s="25" t="s">
        <v>260</v>
      </c>
      <c r="F40" s="49"/>
      <c r="G40" s="33" t="str">
        <f>+IF(F40="","Å","")</f>
        <v>Å</v>
      </c>
      <c r="I40" s="52"/>
      <c r="J40" s="27" t="s">
        <v>231</v>
      </c>
      <c r="K40" s="50"/>
      <c r="L40" s="33" t="str">
        <f>+IF(K40="","Å","")</f>
        <v>Å</v>
      </c>
      <c r="M40" s="6"/>
      <c r="O40" s="21" t="e">
        <f>+IF(#REF!="Å","NO","SI")</f>
        <v>#REF!</v>
      </c>
      <c r="R40" s="21" t="str">
        <f>+IF(ISERROR(MATCH(#REF!,DENLODO,0)),"NO","SI")</f>
        <v>NO</v>
      </c>
    </row>
    <row r="41" spans="2:18" x14ac:dyDescent="0.25">
      <c r="B41" s="5"/>
      <c r="C41" s="52"/>
      <c r="G41" s="34"/>
      <c r="I41" s="52"/>
      <c r="J41" s="27" t="s">
        <v>236</v>
      </c>
      <c r="K41" s="50"/>
      <c r="L41" s="33" t="str">
        <f>+IF(K41="","Å","")</f>
        <v>Å</v>
      </c>
      <c r="M41" s="6"/>
      <c r="O41" s="21" t="str">
        <f>+IF(L38="Å","NO","SI")</f>
        <v>NO</v>
      </c>
      <c r="Q41" s="21" t="str">
        <f>+IF(ISERROR(MATCH(F40,DIAMETROS,0)),"NO","SI")</f>
        <v>NO</v>
      </c>
      <c r="R41" s="21" t="str">
        <f>+IF(ISERROR(MATCH(K38,APRISIONAMIENTO,0)),"NO","SI")</f>
        <v>NO</v>
      </c>
    </row>
    <row r="42" spans="2:18" x14ac:dyDescent="0.25">
      <c r="B42" s="5"/>
      <c r="C42" s="53"/>
      <c r="D42" s="35"/>
      <c r="E42" s="35"/>
      <c r="F42" s="35"/>
      <c r="G42" s="54"/>
      <c r="I42" s="53"/>
      <c r="J42" s="35"/>
      <c r="K42" s="35"/>
      <c r="L42" s="54"/>
      <c r="M42" s="6"/>
      <c r="O42" s="21" t="str">
        <f>+IF(K42="Å","NO","SI")</f>
        <v>SI</v>
      </c>
      <c r="R42" s="21" t="str">
        <f>+IF(ISERROR(MATCH(J42,BOOLEANA,0)),"NO","SI")</f>
        <v>NO</v>
      </c>
    </row>
    <row r="43" spans="2:18" x14ac:dyDescent="0.25">
      <c r="B43" s="5"/>
      <c r="I43" s="25"/>
      <c r="J43" s="25"/>
      <c r="M43" s="6"/>
      <c r="O43" s="21" t="str">
        <f t="shared" ref="O43:O45" si="1">+IF(L43="Å","NO","SI")</f>
        <v>SI</v>
      </c>
      <c r="R43" s="21" t="str">
        <f>+IF(ISERROR(MATCH(K43,LOGGING,0)),"NO","SI")</f>
        <v>NO</v>
      </c>
    </row>
    <row r="44" spans="2:18" x14ac:dyDescent="0.25">
      <c r="B44" s="5"/>
      <c r="I44" s="25"/>
      <c r="J44" s="25"/>
      <c r="M44" s="6"/>
      <c r="O44" s="21" t="str">
        <f t="shared" si="1"/>
        <v>SI</v>
      </c>
      <c r="R44" s="21" t="str">
        <f>+IF(ISERROR(MATCH(K44,CORLONG,0)),"NO","SI")</f>
        <v>NO</v>
      </c>
    </row>
    <row r="45" spans="2:18" x14ac:dyDescent="0.25">
      <c r="B45" s="5"/>
      <c r="I45" s="25"/>
      <c r="M45" s="6"/>
      <c r="O45" s="21" t="str">
        <f t="shared" si="1"/>
        <v>SI</v>
      </c>
      <c r="R45" s="21" t="str">
        <f>+IF(ISERROR(MATCH(#REF!,CORORI,0)),"NO","SI")</f>
        <v>NO</v>
      </c>
    </row>
    <row r="46" spans="2:18" x14ac:dyDescent="0.25">
      <c r="B46" s="5"/>
      <c r="I46" s="25"/>
      <c r="M46" s="6"/>
    </row>
    <row r="47" spans="2:18" ht="30.75" customHeight="1" x14ac:dyDescent="0.25">
      <c r="B47" s="5"/>
      <c r="D47" s="58" t="s">
        <v>215</v>
      </c>
      <c r="E47" s="69"/>
      <c r="F47" s="70"/>
      <c r="I47" s="25"/>
      <c r="J47" s="58" t="s">
        <v>215</v>
      </c>
      <c r="K47" s="69"/>
      <c r="L47" s="70"/>
      <c r="M47" s="6"/>
    </row>
    <row r="48" spans="2:18" ht="34.5" customHeight="1" x14ac:dyDescent="0.25">
      <c r="B48" s="5"/>
      <c r="D48" s="58" t="s">
        <v>216</v>
      </c>
      <c r="E48" s="69"/>
      <c r="F48" s="70"/>
      <c r="I48" s="25"/>
      <c r="J48" s="58" t="s">
        <v>216</v>
      </c>
      <c r="K48" s="69"/>
      <c r="L48" s="70"/>
      <c r="M48" s="6"/>
    </row>
    <row r="49" spans="2:13" ht="24.75" customHeight="1" x14ac:dyDescent="0.25">
      <c r="B49" s="5"/>
      <c r="D49" s="58" t="s">
        <v>252</v>
      </c>
      <c r="E49" s="69"/>
      <c r="F49" s="70"/>
      <c r="I49" s="25"/>
      <c r="J49" s="58" t="s">
        <v>256</v>
      </c>
      <c r="K49" s="69"/>
      <c r="L49" s="70"/>
      <c r="M49" s="6"/>
    </row>
    <row r="50" spans="2:13" x14ac:dyDescent="0.25">
      <c r="B50" s="8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9"/>
    </row>
    <row r="52" spans="2:13" x14ac:dyDescent="0.25">
      <c r="H52" s="24"/>
      <c r="I52" s="24"/>
    </row>
  </sheetData>
  <sheetProtection selectLockedCells="1"/>
  <mergeCells count="24">
    <mergeCell ref="Q21:R21"/>
    <mergeCell ref="C27:G27"/>
    <mergeCell ref="E7:I7"/>
    <mergeCell ref="E8:I8"/>
    <mergeCell ref="E9:F9"/>
    <mergeCell ref="E10:G10"/>
    <mergeCell ref="E11:G11"/>
    <mergeCell ref="E12:G12"/>
    <mergeCell ref="E13:K13"/>
    <mergeCell ref="N2:O2"/>
    <mergeCell ref="C3:D3"/>
    <mergeCell ref="E3:J3"/>
    <mergeCell ref="C34:G34"/>
    <mergeCell ref="C16:G16"/>
    <mergeCell ref="K3:L3"/>
    <mergeCell ref="N21:O21"/>
    <mergeCell ref="C5:L5"/>
    <mergeCell ref="I34:L34"/>
    <mergeCell ref="E47:F47"/>
    <mergeCell ref="E48:F48"/>
    <mergeCell ref="E49:F49"/>
    <mergeCell ref="K47:L47"/>
    <mergeCell ref="K48:L48"/>
    <mergeCell ref="K49:L49"/>
  </mergeCells>
  <dataValidations count="10">
    <dataValidation type="list" allowBlank="1" showInputMessage="1" showErrorMessage="1" sqref="F21" xr:uid="{00000000-0002-0000-0000-000000000000}">
      <formula1>DIVISIÓN</formula1>
    </dataValidation>
    <dataValidation type="list" allowBlank="1" showInputMessage="1" showErrorMessage="1" sqref="F36" xr:uid="{00000000-0002-0000-0000-000001000000}">
      <formula1>PROFUNDIDAD</formula1>
    </dataValidation>
    <dataValidation type="list" allowBlank="1" showInputMessage="1" showErrorMessage="1" sqref="F37" xr:uid="{00000000-0002-0000-0000-000002000000}">
      <formula1>TRAYECTORIA</formula1>
    </dataValidation>
    <dataValidation type="list" allowBlank="1" showInputMessage="1" showErrorMessage="1" sqref="F38" xr:uid="{00000000-0002-0000-0000-000003000000}">
      <formula1>CASING</formula1>
    </dataValidation>
    <dataValidation type="list" allowBlank="1" showInputMessage="1" showErrorMessage="1" sqref="F39" xr:uid="{00000000-0002-0000-0000-000004000000}">
      <formula1>LINERS</formula1>
    </dataValidation>
    <dataValidation type="list" allowBlank="1" showInputMessage="1" showErrorMessage="1" sqref="F40" xr:uid="{00000000-0002-0000-0000-000005000000}">
      <formula1>DIAMETROS</formula1>
    </dataValidation>
    <dataValidation type="list" allowBlank="1" showInputMessage="1" showErrorMessage="1" sqref="K26" xr:uid="{00000000-0002-0000-0000-000006000000}">
      <formula1>BOOLEANA</formula1>
    </dataValidation>
    <dataValidation type="list" allowBlank="1" showInputMessage="1" showErrorMessage="1" sqref="K27" xr:uid="{00000000-0002-0000-0000-000007000000}">
      <formula1>PERDIDA</formula1>
    </dataValidation>
    <dataValidation type="list" allowBlank="1" showInputMessage="1" showErrorMessage="1" sqref="K29" xr:uid="{00000000-0002-0000-0000-000008000000}">
      <formula1>PP_GF</formula1>
    </dataValidation>
    <dataValidation type="list" allowBlank="1" showInputMessage="1" showErrorMessage="1" sqref="K25" xr:uid="{00000000-0002-0000-0000-000009000000}">
      <formula1>RGEQSUP</formula1>
    </dataValidation>
  </dataValidations>
  <pageMargins left="0.23622047244094491" right="0.23622047244094491" top="0.74803149606299213" bottom="0.74803149606299213" header="0.31496062992125984" footer="0.31496062992125984"/>
  <pageSetup paperSize="9" scale="66" orientation="portrait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A000000}">
          <x14:formula1>
            <xm:f>LISTAS!$B$3:$B$7</xm:f>
          </x14:formula1>
          <xm:sqref>F20</xm:sqref>
        </x14:dataValidation>
        <x14:dataValidation type="list" allowBlank="1" showInputMessage="1" showErrorMessage="1" xr:uid="{00000000-0002-0000-0000-00000B000000}">
          <x14:formula1>
            <xm:f>LISTAS!$BF$3:$BF$4</xm:f>
          </x14:formula1>
          <xm:sqref>K28 K20:K24</xm:sqref>
        </x14:dataValidation>
        <x14:dataValidation type="list" allowBlank="1" showInputMessage="1" showErrorMessage="1" xr:uid="{00000000-0002-0000-0000-00000C000000}">
          <x14:formula1>
            <xm:f>LISTAS!$F$3:$F$5</xm:f>
          </x14:formula1>
          <xm:sqref>F29</xm:sqref>
        </x14:dataValidation>
        <x14:dataValidation type="list" allowBlank="1" showInputMessage="1" showErrorMessage="1" xr:uid="{00000000-0002-0000-0000-00000D000000}">
          <x14:formula1>
            <xm:f>LISTAS!$AX$3:$AX$4</xm:f>
          </x14:formula1>
          <xm:sqref>E7:I7</xm:sqref>
        </x14:dataValidation>
        <x14:dataValidation type="list" allowBlank="1" showInputMessage="1" showErrorMessage="1" xr:uid="{00000000-0002-0000-0000-00000E000000}">
          <x14:formula1>
            <xm:f>LISTAS!$BB$3</xm:f>
          </x14:formula1>
          <xm:sqref>E8:I8</xm:sqref>
        </x14:dataValidation>
        <x14:dataValidation type="list" allowBlank="1" showInputMessage="1" showErrorMessage="1" xr:uid="{00000000-0002-0000-0000-00000F000000}">
          <x14:formula1>
            <xm:f>LISTAS!$BH$3:$BH$6</xm:f>
          </x14:formula1>
          <xm:sqref>K30:K31</xm:sqref>
        </x14:dataValidation>
        <x14:dataValidation type="list" allowBlank="1" showInputMessage="1" showErrorMessage="1" xr:uid="{00000000-0002-0000-0000-000010000000}">
          <x14:formula1>
            <xm:f>LISTAS!$BJ$3:$BJ$4</xm:f>
          </x14:formula1>
          <xm:sqref>K38:K41</xm:sqref>
        </x14:dataValidation>
        <x14:dataValidation type="list" allowBlank="1" showInputMessage="1" showErrorMessage="1" xr:uid="{00000000-0002-0000-0000-000011000000}">
          <x14:formula1>
            <xm:f>LISTAS!$BO$4:$BO$5</xm:f>
          </x14:formula1>
          <xm:sqref>F22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/>
  <dimension ref="B1:BP91"/>
  <sheetViews>
    <sheetView showGridLines="0" topLeftCell="E1" zoomScaleNormal="100" workbookViewId="0">
      <selection activeCell="O15" sqref="O15"/>
    </sheetView>
  </sheetViews>
  <sheetFormatPr baseColWidth="10" defaultColWidth="11.42578125" defaultRowHeight="15" x14ac:dyDescent="0.25"/>
  <cols>
    <col min="1" max="1" width="2.28515625" customWidth="1"/>
    <col min="2" max="2" width="25.42578125" bestFit="1" customWidth="1"/>
    <col min="3" max="3" width="5.7109375" customWidth="1"/>
    <col min="4" max="4" width="13.5703125" bestFit="1" customWidth="1"/>
    <col min="5" max="5" width="5.7109375" customWidth="1"/>
    <col min="6" max="6" width="28.7109375" bestFit="1" customWidth="1"/>
    <col min="7" max="7" width="5.7109375" customWidth="1"/>
    <col min="8" max="8" width="14.28515625" bestFit="1" customWidth="1"/>
    <col min="9" max="9" width="5.7109375" customWidth="1"/>
    <col min="10" max="10" width="30.42578125" bestFit="1" customWidth="1"/>
    <col min="11" max="11" width="5.7109375" customWidth="1"/>
    <col min="12" max="12" width="7.85546875" bestFit="1" customWidth="1"/>
    <col min="13" max="13" width="5.7109375" customWidth="1"/>
    <col min="14" max="14" width="7" bestFit="1" customWidth="1"/>
    <col min="15" max="15" width="5.7109375" customWidth="1"/>
    <col min="16" max="16" width="11.5703125" bestFit="1" customWidth="1"/>
    <col min="17" max="17" width="5.7109375" customWidth="1"/>
    <col min="18" max="18" width="10.85546875" bestFit="1" customWidth="1"/>
    <col min="19" max="19" width="5.7109375" customWidth="1"/>
    <col min="20" max="20" width="13.28515625" bestFit="1" customWidth="1"/>
    <col min="21" max="21" width="5.7109375" customWidth="1"/>
    <col min="22" max="22" width="16.85546875" bestFit="1" customWidth="1"/>
    <col min="23" max="23" width="5.7109375" customWidth="1"/>
    <col min="24" max="24" width="13.28515625" bestFit="1" customWidth="1"/>
    <col min="25" max="25" width="5.7109375" customWidth="1"/>
    <col min="26" max="26" width="13.42578125" bestFit="1" customWidth="1"/>
    <col min="27" max="27" width="5.7109375" customWidth="1"/>
    <col min="28" max="28" width="16.7109375" bestFit="1" customWidth="1"/>
    <col min="29" max="29" width="5.7109375" customWidth="1"/>
    <col min="30" max="30" width="29.28515625" bestFit="1" customWidth="1"/>
    <col min="31" max="31" width="5.7109375" customWidth="1"/>
    <col min="32" max="32" width="13" bestFit="1" customWidth="1"/>
    <col min="33" max="33" width="5.7109375" customWidth="1"/>
    <col min="34" max="34" width="9.7109375" bestFit="1" customWidth="1"/>
    <col min="35" max="35" width="5.7109375" customWidth="1"/>
    <col min="36" max="36" width="18.28515625" bestFit="1" customWidth="1"/>
    <col min="37" max="37" width="5.7109375" customWidth="1"/>
    <col min="39" max="39" width="5.7109375" customWidth="1"/>
    <col min="40" max="40" width="28.140625" bestFit="1" customWidth="1"/>
    <col min="41" max="41" width="5.7109375" customWidth="1"/>
    <col min="42" max="42" width="28.7109375" bestFit="1" customWidth="1"/>
    <col min="43" max="43" width="5.7109375" customWidth="1"/>
    <col min="45" max="45" width="5.7109375" customWidth="1"/>
    <col min="46" max="46" width="14.85546875" bestFit="1" customWidth="1"/>
    <col min="47" max="47" width="5.7109375" customWidth="1"/>
    <col min="48" max="48" width="11.5703125" customWidth="1"/>
    <col min="49" max="49" width="5.7109375" customWidth="1"/>
    <col min="50" max="50" width="29.28515625" bestFit="1" customWidth="1"/>
    <col min="51" max="51" width="5.7109375" customWidth="1"/>
    <col min="52" max="52" width="29.28515625" hidden="1" customWidth="1"/>
    <col min="53" max="53" width="37.7109375" hidden="1" customWidth="1"/>
    <col min="54" max="54" width="32.42578125" bestFit="1" customWidth="1"/>
    <col min="55" max="55" width="11.85546875" bestFit="1" customWidth="1"/>
    <col min="64" max="64" width="20" customWidth="1"/>
  </cols>
  <sheetData>
    <row r="1" spans="2:68" x14ac:dyDescent="0.25">
      <c r="BC1" s="16" t="s">
        <v>182</v>
      </c>
      <c r="BD1" s="16" t="s">
        <v>183</v>
      </c>
    </row>
    <row r="2" spans="2:68" ht="15.75" thickBot="1" x14ac:dyDescent="0.3">
      <c r="B2" s="1" t="s">
        <v>11</v>
      </c>
      <c r="D2" s="1" t="s">
        <v>36</v>
      </c>
      <c r="F2" s="1" t="s">
        <v>39</v>
      </c>
      <c r="H2" s="1" t="s">
        <v>40</v>
      </c>
      <c r="J2" s="1" t="s">
        <v>3</v>
      </c>
      <c r="L2" s="1" t="s">
        <v>7</v>
      </c>
      <c r="N2" s="1" t="s">
        <v>8</v>
      </c>
      <c r="P2" s="1" t="s">
        <v>6</v>
      </c>
      <c r="R2" s="1" t="s">
        <v>207</v>
      </c>
      <c r="T2" s="1" t="s">
        <v>44</v>
      </c>
      <c r="V2" s="1" t="s">
        <v>43</v>
      </c>
      <c r="X2" s="1" t="s">
        <v>45</v>
      </c>
      <c r="Z2" s="1" t="s">
        <v>46</v>
      </c>
      <c r="AB2" s="1" t="s">
        <v>48</v>
      </c>
      <c r="AD2" s="1" t="s">
        <v>32</v>
      </c>
      <c r="AF2" s="1" t="s">
        <v>203</v>
      </c>
      <c r="AH2" s="1" t="s">
        <v>51</v>
      </c>
      <c r="AJ2" s="1" t="s">
        <v>60</v>
      </c>
      <c r="AL2" s="1" t="s">
        <v>69</v>
      </c>
      <c r="AN2" s="1" t="s">
        <v>70</v>
      </c>
      <c r="AP2" s="1" t="s">
        <v>178</v>
      </c>
      <c r="AR2" s="1" t="s">
        <v>75</v>
      </c>
      <c r="AT2" s="1" t="s">
        <v>80</v>
      </c>
      <c r="AV2" s="1" t="s">
        <v>166</v>
      </c>
      <c r="AX2" s="1" t="s">
        <v>52</v>
      </c>
      <c r="AZ2" s="1" t="s">
        <v>52</v>
      </c>
      <c r="BA2" s="1" t="s">
        <v>2</v>
      </c>
      <c r="BB2" s="1" t="s">
        <v>174</v>
      </c>
      <c r="BC2" s="12" t="e">
        <f>+MIN(BC3:BC91)-3</f>
        <v>#REF!</v>
      </c>
      <c r="BD2" s="12">
        <f>+COUNTIF($BC$3:$BC$91,"&gt;0")</f>
        <v>0</v>
      </c>
      <c r="BF2" s="1" t="s">
        <v>213</v>
      </c>
      <c r="BH2" s="1" t="s">
        <v>214</v>
      </c>
      <c r="BJ2" s="1" t="s">
        <v>234</v>
      </c>
      <c r="BL2" s="98" t="s">
        <v>237</v>
      </c>
      <c r="BM2" s="98"/>
      <c r="BO2" s="98"/>
      <c r="BP2" s="98"/>
    </row>
    <row r="3" spans="2:68" ht="15.75" thickBot="1" x14ac:dyDescent="0.3">
      <c r="B3" s="12" t="s">
        <v>4</v>
      </c>
      <c r="C3" s="13">
        <v>1</v>
      </c>
      <c r="D3" s="2" t="s">
        <v>5</v>
      </c>
      <c r="E3" s="13">
        <v>5</v>
      </c>
      <c r="F3" s="12" t="s">
        <v>34</v>
      </c>
      <c r="G3" s="13">
        <v>20</v>
      </c>
      <c r="H3" s="12" t="s">
        <v>25</v>
      </c>
      <c r="I3" s="13">
        <v>1</v>
      </c>
      <c r="J3" s="12" t="s">
        <v>29</v>
      </c>
      <c r="K3" s="13">
        <v>1</v>
      </c>
      <c r="L3" s="12">
        <v>2</v>
      </c>
      <c r="M3" s="13">
        <v>1</v>
      </c>
      <c r="N3" s="12">
        <v>0</v>
      </c>
      <c r="O3" s="13">
        <v>0</v>
      </c>
      <c r="P3" s="15" t="s">
        <v>56</v>
      </c>
      <c r="Q3" s="13">
        <v>1</v>
      </c>
      <c r="R3" s="12" t="s">
        <v>208</v>
      </c>
      <c r="S3" s="13">
        <v>0</v>
      </c>
      <c r="T3" s="12" t="s">
        <v>16</v>
      </c>
      <c r="U3" s="13">
        <v>0</v>
      </c>
      <c r="V3" s="12" t="s">
        <v>184</v>
      </c>
      <c r="W3" s="13">
        <v>0</v>
      </c>
      <c r="X3" s="12" t="s">
        <v>16</v>
      </c>
      <c r="Y3" s="13">
        <v>0</v>
      </c>
      <c r="Z3" s="12" t="s">
        <v>65</v>
      </c>
      <c r="AA3" s="13">
        <v>1</v>
      </c>
      <c r="AB3" s="12" t="s">
        <v>59</v>
      </c>
      <c r="AC3" s="13">
        <v>0</v>
      </c>
      <c r="AD3" s="12" t="s">
        <v>13</v>
      </c>
      <c r="AE3" s="13">
        <v>1</v>
      </c>
      <c r="AF3" s="12" t="s">
        <v>204</v>
      </c>
      <c r="AG3" s="13">
        <v>1</v>
      </c>
      <c r="AH3" s="12" t="s">
        <v>17</v>
      </c>
      <c r="AI3" s="13">
        <v>5</v>
      </c>
      <c r="AJ3" s="12" t="s">
        <v>184</v>
      </c>
      <c r="AK3" s="13">
        <v>0</v>
      </c>
      <c r="AL3" s="12" t="s">
        <v>184</v>
      </c>
      <c r="AM3" s="13">
        <v>0</v>
      </c>
      <c r="AN3" s="12" t="s">
        <v>184</v>
      </c>
      <c r="AO3" s="13">
        <v>0</v>
      </c>
      <c r="AP3" s="12" t="s">
        <v>179</v>
      </c>
      <c r="AQ3" s="13">
        <v>1</v>
      </c>
      <c r="AR3" s="12" t="s">
        <v>184</v>
      </c>
      <c r="AS3" s="13">
        <v>0</v>
      </c>
      <c r="AT3" s="12" t="s">
        <v>184</v>
      </c>
      <c r="AU3" s="13">
        <v>0</v>
      </c>
      <c r="AV3" s="12" t="s">
        <v>184</v>
      </c>
      <c r="AW3" s="13">
        <v>0</v>
      </c>
      <c r="AX3" s="12" t="s">
        <v>253</v>
      </c>
      <c r="AZ3" s="12" t="s">
        <v>10</v>
      </c>
      <c r="BA3" s="12" t="s">
        <v>10</v>
      </c>
      <c r="BB3" s="32" t="s">
        <v>254</v>
      </c>
      <c r="BC3" s="2"/>
      <c r="BF3" s="12" t="s">
        <v>9</v>
      </c>
      <c r="BH3" s="36">
        <v>0</v>
      </c>
      <c r="BJ3" s="36"/>
      <c r="BL3" s="62" t="s">
        <v>238</v>
      </c>
      <c r="BM3" s="63" t="s">
        <v>239</v>
      </c>
      <c r="BO3" s="62" t="s">
        <v>249</v>
      </c>
      <c r="BP3" s="63"/>
    </row>
    <row r="4" spans="2:68" ht="15.75" thickBot="1" x14ac:dyDescent="0.3">
      <c r="B4" s="12" t="s">
        <v>247</v>
      </c>
      <c r="C4" s="13">
        <v>1</v>
      </c>
      <c r="D4" s="2" t="s">
        <v>175</v>
      </c>
      <c r="E4" s="13">
        <v>10</v>
      </c>
      <c r="F4" s="12" t="s">
        <v>35</v>
      </c>
      <c r="G4" s="13">
        <v>10</v>
      </c>
      <c r="H4" s="12" t="s">
        <v>26</v>
      </c>
      <c r="I4" s="13">
        <v>3</v>
      </c>
      <c r="J4" s="12" t="s">
        <v>30</v>
      </c>
      <c r="K4" s="13">
        <v>3</v>
      </c>
      <c r="L4" s="12">
        <v>3</v>
      </c>
      <c r="M4" s="13">
        <v>3</v>
      </c>
      <c r="N4" s="12">
        <v>1</v>
      </c>
      <c r="O4" s="13">
        <v>10</v>
      </c>
      <c r="P4" s="12" t="s">
        <v>57</v>
      </c>
      <c r="Q4" s="13">
        <v>5</v>
      </c>
      <c r="R4" s="12" t="s">
        <v>209</v>
      </c>
      <c r="S4" s="13">
        <v>5</v>
      </c>
      <c r="T4" s="12" t="s">
        <v>14</v>
      </c>
      <c r="U4" s="13">
        <v>5</v>
      </c>
      <c r="V4" s="12" t="s">
        <v>20</v>
      </c>
      <c r="W4" s="13">
        <v>1</v>
      </c>
      <c r="X4" s="12" t="s">
        <v>20</v>
      </c>
      <c r="Y4" s="13">
        <v>5</v>
      </c>
      <c r="Z4" s="12" t="s">
        <v>66</v>
      </c>
      <c r="AA4" s="13">
        <v>3</v>
      </c>
      <c r="AB4" s="12" t="s">
        <v>49</v>
      </c>
      <c r="AC4" s="13">
        <v>5</v>
      </c>
      <c r="AD4" s="12" t="s">
        <v>33</v>
      </c>
      <c r="AE4" s="13">
        <v>10</v>
      </c>
      <c r="AF4" s="12" t="s">
        <v>205</v>
      </c>
      <c r="AG4" s="13">
        <v>5</v>
      </c>
      <c r="AH4" s="12" t="s">
        <v>18</v>
      </c>
      <c r="AI4" s="13">
        <v>10</v>
      </c>
      <c r="AJ4" s="12" t="s">
        <v>61</v>
      </c>
      <c r="AK4" s="13">
        <v>5</v>
      </c>
      <c r="AL4" s="12" t="s">
        <v>61</v>
      </c>
      <c r="AM4" s="13">
        <v>5</v>
      </c>
      <c r="AN4" s="12" t="s">
        <v>71</v>
      </c>
      <c r="AO4" s="13">
        <v>5</v>
      </c>
      <c r="AP4" s="12" t="s">
        <v>180</v>
      </c>
      <c r="AQ4" s="13">
        <v>3</v>
      </c>
      <c r="AR4" s="12" t="s">
        <v>76</v>
      </c>
      <c r="AS4" s="13">
        <v>3</v>
      </c>
      <c r="AT4" s="12" t="s">
        <v>74</v>
      </c>
      <c r="AU4" s="13">
        <v>0</v>
      </c>
      <c r="AV4" s="12" t="s">
        <v>84</v>
      </c>
      <c r="AW4" s="13">
        <v>1</v>
      </c>
      <c r="AX4" s="12"/>
      <c r="AZ4" s="2" t="s">
        <v>169</v>
      </c>
      <c r="BA4" s="2" t="s">
        <v>125</v>
      </c>
      <c r="BB4" s="32"/>
      <c r="BC4" s="2" t="str">
        <f>+IF(BB4&lt;&gt;"",ROW(),"")</f>
        <v/>
      </c>
      <c r="BF4" s="12" t="s">
        <v>184</v>
      </c>
      <c r="BH4" s="12" t="s">
        <v>224</v>
      </c>
      <c r="BJ4" s="12" t="s">
        <v>235</v>
      </c>
      <c r="BL4" s="64" t="s">
        <v>37</v>
      </c>
      <c r="BM4" s="65" t="s">
        <v>240</v>
      </c>
      <c r="BO4" s="64" t="s">
        <v>250</v>
      </c>
      <c r="BP4" s="65"/>
    </row>
    <row r="5" spans="2:68" ht="15.75" thickBot="1" x14ac:dyDescent="0.3">
      <c r="B5" s="12" t="s">
        <v>38</v>
      </c>
      <c r="C5" s="13">
        <v>10</v>
      </c>
      <c r="D5" s="2" t="s">
        <v>12</v>
      </c>
      <c r="E5" s="13">
        <v>20</v>
      </c>
      <c r="F5" s="12" t="s">
        <v>248</v>
      </c>
      <c r="G5" s="13">
        <v>1</v>
      </c>
      <c r="H5" s="12" t="s">
        <v>27</v>
      </c>
      <c r="I5" s="13">
        <v>5</v>
      </c>
      <c r="J5" s="12" t="s">
        <v>0</v>
      </c>
      <c r="K5" s="13">
        <v>5</v>
      </c>
      <c r="L5" s="12">
        <v>4</v>
      </c>
      <c r="M5" s="13">
        <v>5</v>
      </c>
      <c r="N5" s="12">
        <v>2</v>
      </c>
      <c r="O5" s="13">
        <v>20</v>
      </c>
      <c r="P5" s="15" t="s">
        <v>58</v>
      </c>
      <c r="Q5" s="13">
        <v>10</v>
      </c>
      <c r="T5" s="12" t="s">
        <v>15</v>
      </c>
      <c r="U5" s="13">
        <v>10</v>
      </c>
      <c r="V5" s="12" t="s">
        <v>62</v>
      </c>
      <c r="W5" s="13">
        <v>3</v>
      </c>
      <c r="X5" s="12" t="s">
        <v>21</v>
      </c>
      <c r="Y5" s="13">
        <v>10</v>
      </c>
      <c r="Z5" s="12" t="s">
        <v>67</v>
      </c>
      <c r="AA5" s="13">
        <v>5</v>
      </c>
      <c r="AB5" s="12" t="s">
        <v>50</v>
      </c>
      <c r="AC5" s="13">
        <v>20</v>
      </c>
      <c r="AD5" s="12" t="s">
        <v>54</v>
      </c>
      <c r="AE5" s="13">
        <v>20</v>
      </c>
      <c r="AF5" s="12" t="s">
        <v>206</v>
      </c>
      <c r="AG5" s="13">
        <v>10</v>
      </c>
      <c r="AH5" s="12" t="s">
        <v>19</v>
      </c>
      <c r="AI5" s="13">
        <v>30</v>
      </c>
      <c r="AJ5" s="12" t="s">
        <v>62</v>
      </c>
      <c r="AK5" s="13">
        <v>10</v>
      </c>
      <c r="AL5" s="12" t="s">
        <v>62</v>
      </c>
      <c r="AM5" s="13">
        <v>10</v>
      </c>
      <c r="AN5" s="12" t="s">
        <v>72</v>
      </c>
      <c r="AO5" s="13">
        <v>10</v>
      </c>
      <c r="AP5" s="12" t="s">
        <v>83</v>
      </c>
      <c r="AQ5" s="13">
        <v>5</v>
      </c>
      <c r="AR5" s="12" t="s">
        <v>77</v>
      </c>
      <c r="AS5" s="13">
        <v>5</v>
      </c>
      <c r="AT5" s="12" t="s">
        <v>82</v>
      </c>
      <c r="AU5" s="13">
        <v>5</v>
      </c>
      <c r="AV5" s="12" t="s">
        <v>85</v>
      </c>
      <c r="AW5" s="13">
        <v>5</v>
      </c>
      <c r="AX5" s="12"/>
      <c r="AZ5" s="2" t="s">
        <v>169</v>
      </c>
      <c r="BA5" s="2" t="s">
        <v>126</v>
      </c>
      <c r="BB5" s="32"/>
      <c r="BC5" s="2" t="str">
        <f t="shared" ref="BC5:BC68" si="0">+IF(BB5&lt;&gt;"",ROW(),"")</f>
        <v/>
      </c>
      <c r="BH5" s="12" t="s">
        <v>225</v>
      </c>
      <c r="BL5" s="64" t="s">
        <v>38</v>
      </c>
      <c r="BM5" s="65" t="s">
        <v>241</v>
      </c>
      <c r="BO5" s="64" t="s">
        <v>251</v>
      </c>
      <c r="BP5" s="65"/>
    </row>
    <row r="6" spans="2:68" ht="15.75" thickBot="1" x14ac:dyDescent="0.3">
      <c r="B6" s="12" t="s">
        <v>37</v>
      </c>
      <c r="C6" s="13">
        <v>20</v>
      </c>
      <c r="E6" s="13"/>
      <c r="F6" s="12"/>
      <c r="G6" s="13"/>
      <c r="H6" s="12" t="s">
        <v>28</v>
      </c>
      <c r="I6" s="13">
        <v>10</v>
      </c>
      <c r="J6" s="12" t="s">
        <v>1</v>
      </c>
      <c r="K6" s="13">
        <v>10</v>
      </c>
      <c r="L6" s="12">
        <v>5</v>
      </c>
      <c r="M6" s="13">
        <v>10</v>
      </c>
      <c r="P6" s="15" t="s">
        <v>255</v>
      </c>
      <c r="Q6" s="13">
        <v>20</v>
      </c>
      <c r="T6" s="12" t="s">
        <v>64</v>
      </c>
      <c r="U6" s="13">
        <v>20</v>
      </c>
      <c r="V6" s="12" t="s">
        <v>63</v>
      </c>
      <c r="W6" s="13">
        <v>10</v>
      </c>
      <c r="X6" s="12" t="s">
        <v>22</v>
      </c>
      <c r="Y6" s="13">
        <v>15</v>
      </c>
      <c r="Z6" s="12" t="s">
        <v>68</v>
      </c>
      <c r="AA6" s="13">
        <v>10</v>
      </c>
      <c r="AD6" s="12" t="s">
        <v>53</v>
      </c>
      <c r="AE6" s="13">
        <v>50</v>
      </c>
      <c r="AF6" s="14"/>
      <c r="AG6" s="13"/>
      <c r="AH6" s="14"/>
      <c r="AI6" s="13"/>
      <c r="AJ6" s="12" t="s">
        <v>63</v>
      </c>
      <c r="AK6" s="13">
        <v>20</v>
      </c>
      <c r="AL6" s="12" t="s">
        <v>63</v>
      </c>
      <c r="AM6" s="13">
        <v>20</v>
      </c>
      <c r="AN6" s="12" t="s">
        <v>81</v>
      </c>
      <c r="AO6" s="13">
        <v>10</v>
      </c>
      <c r="AP6" s="12" t="s">
        <v>73</v>
      </c>
      <c r="AQ6" s="13">
        <v>10</v>
      </c>
      <c r="AR6" s="12" t="s">
        <v>78</v>
      </c>
      <c r="AS6" s="13">
        <v>10</v>
      </c>
      <c r="AT6" s="13"/>
      <c r="AU6" s="13"/>
      <c r="AV6" s="12" t="s">
        <v>86</v>
      </c>
      <c r="AW6" s="13">
        <v>10</v>
      </c>
      <c r="AX6" s="12"/>
      <c r="AZ6" s="2" t="s">
        <v>169</v>
      </c>
      <c r="BA6" s="2" t="s">
        <v>127</v>
      </c>
      <c r="BB6" s="32"/>
      <c r="BC6" s="2" t="str">
        <f t="shared" si="0"/>
        <v/>
      </c>
      <c r="BH6" s="12" t="s">
        <v>226</v>
      </c>
      <c r="BL6" s="64" t="s">
        <v>246</v>
      </c>
      <c r="BM6" s="65" t="s">
        <v>242</v>
      </c>
    </row>
    <row r="7" spans="2:68" ht="15.75" thickBot="1" x14ac:dyDescent="0.3">
      <c r="B7" s="12" t="s">
        <v>198</v>
      </c>
      <c r="F7" s="12"/>
      <c r="G7" s="13"/>
      <c r="H7" s="12" t="s">
        <v>177</v>
      </c>
      <c r="I7" s="13">
        <v>20</v>
      </c>
      <c r="J7" s="12" t="s">
        <v>31</v>
      </c>
      <c r="K7" s="13">
        <v>20</v>
      </c>
      <c r="L7" s="12" t="s">
        <v>55</v>
      </c>
      <c r="M7" s="13">
        <v>20</v>
      </c>
      <c r="T7" s="14"/>
      <c r="U7" s="13"/>
      <c r="X7" s="14"/>
      <c r="Y7" s="13"/>
      <c r="Z7" s="12" t="s">
        <v>47</v>
      </c>
      <c r="AA7" s="13">
        <v>15</v>
      </c>
      <c r="AD7" s="14"/>
      <c r="AE7" s="13"/>
      <c r="AN7" s="14"/>
      <c r="AO7" s="13"/>
      <c r="AP7" s="14"/>
      <c r="AQ7" s="13"/>
      <c r="AR7" s="12" t="s">
        <v>79</v>
      </c>
      <c r="AS7" s="13">
        <v>15</v>
      </c>
      <c r="AX7" s="12"/>
      <c r="AZ7" s="2" t="s">
        <v>169</v>
      </c>
      <c r="BA7" s="2" t="s">
        <v>128</v>
      </c>
      <c r="BB7" s="32"/>
      <c r="BC7" s="2" t="str">
        <f t="shared" si="0"/>
        <v/>
      </c>
      <c r="BL7" s="64" t="s">
        <v>243</v>
      </c>
      <c r="BM7" s="65" t="s">
        <v>244</v>
      </c>
    </row>
    <row r="8" spans="2:68" ht="15.75" thickBot="1" x14ac:dyDescent="0.3">
      <c r="B8" s="14"/>
      <c r="F8" s="14"/>
      <c r="G8" s="13"/>
      <c r="H8" s="12" t="s">
        <v>176</v>
      </c>
      <c r="I8" s="13">
        <v>30</v>
      </c>
      <c r="J8" s="12" t="s">
        <v>194</v>
      </c>
      <c r="K8" s="13">
        <v>25</v>
      </c>
      <c r="Z8" s="14"/>
      <c r="AA8" s="13"/>
      <c r="AN8" s="14"/>
      <c r="AR8" s="13"/>
      <c r="AX8" s="12"/>
      <c r="AZ8" s="2" t="s">
        <v>169</v>
      </c>
      <c r="BA8" s="2" t="s">
        <v>129</v>
      </c>
      <c r="BB8" s="32"/>
      <c r="BC8" s="2" t="str">
        <f t="shared" si="0"/>
        <v/>
      </c>
      <c r="BL8" s="66" t="s">
        <v>4</v>
      </c>
      <c r="BM8" s="67" t="s">
        <v>245</v>
      </c>
    </row>
    <row r="9" spans="2:68" x14ac:dyDescent="0.25">
      <c r="H9" s="14"/>
      <c r="I9" s="13"/>
      <c r="J9" s="12" t="s">
        <v>196</v>
      </c>
      <c r="K9" s="13">
        <v>35</v>
      </c>
      <c r="AX9" s="12"/>
      <c r="AZ9" s="2" t="s">
        <v>169</v>
      </c>
      <c r="BA9" s="2" t="s">
        <v>130</v>
      </c>
      <c r="BB9" s="32"/>
      <c r="BC9" s="2" t="str">
        <f t="shared" si="0"/>
        <v/>
      </c>
    </row>
    <row r="10" spans="2:68" x14ac:dyDescent="0.25">
      <c r="J10" s="12" t="s">
        <v>195</v>
      </c>
      <c r="K10" s="13">
        <v>40</v>
      </c>
      <c r="AX10" s="12"/>
      <c r="AZ10" s="2" t="s">
        <v>169</v>
      </c>
      <c r="BA10" s="2" t="s">
        <v>131</v>
      </c>
      <c r="BB10" s="32"/>
      <c r="BC10" s="2" t="str">
        <f t="shared" si="0"/>
        <v/>
      </c>
    </row>
    <row r="11" spans="2:68" x14ac:dyDescent="0.25">
      <c r="AX11" s="12"/>
      <c r="AZ11" s="2" t="s">
        <v>169</v>
      </c>
      <c r="BA11" s="2" t="s">
        <v>132</v>
      </c>
      <c r="BB11" s="32"/>
      <c r="BC11" s="2" t="str">
        <f t="shared" si="0"/>
        <v/>
      </c>
    </row>
    <row r="12" spans="2:68" x14ac:dyDescent="0.25">
      <c r="AX12" s="12"/>
      <c r="AZ12" s="2" t="s">
        <v>169</v>
      </c>
      <c r="BA12" s="2" t="s">
        <v>133</v>
      </c>
      <c r="BB12" s="32"/>
      <c r="BC12" s="2" t="str">
        <f t="shared" si="0"/>
        <v/>
      </c>
    </row>
    <row r="13" spans="2:68" x14ac:dyDescent="0.25">
      <c r="AZ13" s="2" t="s">
        <v>169</v>
      </c>
      <c r="BA13" s="2" t="s">
        <v>181</v>
      </c>
      <c r="BB13" s="32"/>
      <c r="BC13" s="2" t="str">
        <f t="shared" si="0"/>
        <v/>
      </c>
    </row>
    <row r="14" spans="2:68" x14ac:dyDescent="0.25">
      <c r="AZ14" s="2" t="s">
        <v>23</v>
      </c>
      <c r="BA14" s="2" t="s">
        <v>87</v>
      </c>
      <c r="BB14" s="32"/>
      <c r="BC14" s="2" t="str">
        <f t="shared" si="0"/>
        <v/>
      </c>
    </row>
    <row r="15" spans="2:68" x14ac:dyDescent="0.25">
      <c r="AZ15" s="2" t="s">
        <v>23</v>
      </c>
      <c r="BA15" s="2" t="s">
        <v>88</v>
      </c>
      <c r="BB15" s="32"/>
      <c r="BC15" s="2" t="str">
        <f t="shared" si="0"/>
        <v/>
      </c>
    </row>
    <row r="16" spans="2:68" x14ac:dyDescent="0.25">
      <c r="AZ16" s="2" t="s">
        <v>23</v>
      </c>
      <c r="BA16" s="2" t="s">
        <v>89</v>
      </c>
      <c r="BB16" s="32"/>
      <c r="BC16" s="2" t="str">
        <f t="shared" si="0"/>
        <v/>
      </c>
    </row>
    <row r="17" spans="52:55" x14ac:dyDescent="0.25">
      <c r="AZ17" s="2" t="s">
        <v>23</v>
      </c>
      <c r="BA17" s="2" t="s">
        <v>90</v>
      </c>
      <c r="BB17" s="32"/>
      <c r="BC17" s="2" t="str">
        <f t="shared" si="0"/>
        <v/>
      </c>
    </row>
    <row r="18" spans="52:55" x14ac:dyDescent="0.25">
      <c r="AZ18" s="2" t="s">
        <v>23</v>
      </c>
      <c r="BA18" s="2" t="s">
        <v>91</v>
      </c>
      <c r="BB18" s="32"/>
      <c r="BC18" s="2" t="str">
        <f t="shared" si="0"/>
        <v/>
      </c>
    </row>
    <row r="19" spans="52:55" x14ac:dyDescent="0.25">
      <c r="AZ19" s="2" t="s">
        <v>23</v>
      </c>
      <c r="BA19" s="2" t="s">
        <v>92</v>
      </c>
      <c r="BB19" s="32"/>
      <c r="BC19" s="2" t="str">
        <f t="shared" si="0"/>
        <v/>
      </c>
    </row>
    <row r="20" spans="52:55" x14ac:dyDescent="0.25">
      <c r="AZ20" s="2" t="s">
        <v>23</v>
      </c>
      <c r="BA20" s="2" t="s">
        <v>93</v>
      </c>
      <c r="BB20" s="32"/>
      <c r="BC20" s="2" t="str">
        <f t="shared" si="0"/>
        <v/>
      </c>
    </row>
    <row r="21" spans="52:55" x14ac:dyDescent="0.25">
      <c r="AZ21" s="2" t="s">
        <v>23</v>
      </c>
      <c r="BA21" s="2" t="s">
        <v>94</v>
      </c>
      <c r="BB21" s="32"/>
      <c r="BC21" s="2" t="str">
        <f t="shared" si="0"/>
        <v/>
      </c>
    </row>
    <row r="22" spans="52:55" x14ac:dyDescent="0.25">
      <c r="AZ22" s="2" t="s">
        <v>23</v>
      </c>
      <c r="BA22" s="2" t="s">
        <v>95</v>
      </c>
      <c r="BB22" s="32"/>
      <c r="BC22" s="2" t="str">
        <f t="shared" si="0"/>
        <v/>
      </c>
    </row>
    <row r="23" spans="52:55" x14ac:dyDescent="0.25">
      <c r="AZ23" s="2" t="s">
        <v>23</v>
      </c>
      <c r="BA23" s="2" t="s">
        <v>181</v>
      </c>
      <c r="BB23" s="32"/>
      <c r="BC23" s="2" t="str">
        <f t="shared" si="0"/>
        <v/>
      </c>
    </row>
    <row r="24" spans="52:55" x14ac:dyDescent="0.25">
      <c r="AZ24" s="2" t="s">
        <v>134</v>
      </c>
      <c r="BA24" s="2" t="s">
        <v>134</v>
      </c>
      <c r="BB24" s="32"/>
      <c r="BC24" s="2" t="str">
        <f t="shared" si="0"/>
        <v/>
      </c>
    </row>
    <row r="25" spans="52:55" x14ac:dyDescent="0.25">
      <c r="AZ25" s="2" t="s">
        <v>134</v>
      </c>
      <c r="BA25" s="2" t="s">
        <v>181</v>
      </c>
      <c r="BB25" s="32"/>
      <c r="BC25" s="2" t="str">
        <f t="shared" si="0"/>
        <v/>
      </c>
    </row>
    <row r="26" spans="52:55" x14ac:dyDescent="0.25">
      <c r="AZ26" s="2" t="s">
        <v>167</v>
      </c>
      <c r="BA26" s="2" t="s">
        <v>96</v>
      </c>
      <c r="BB26" s="32"/>
      <c r="BC26" s="2" t="str">
        <f t="shared" si="0"/>
        <v/>
      </c>
    </row>
    <row r="27" spans="52:55" x14ac:dyDescent="0.25">
      <c r="AZ27" s="2" t="s">
        <v>167</v>
      </c>
      <c r="BA27" s="2" t="s">
        <v>97</v>
      </c>
      <c r="BB27" s="32"/>
      <c r="BC27" s="2" t="str">
        <f t="shared" si="0"/>
        <v/>
      </c>
    </row>
    <row r="28" spans="52:55" x14ac:dyDescent="0.25">
      <c r="AZ28" s="2" t="s">
        <v>167</v>
      </c>
      <c r="BA28" s="2" t="s">
        <v>98</v>
      </c>
      <c r="BB28" s="2"/>
      <c r="BC28" s="2" t="str">
        <f t="shared" si="0"/>
        <v/>
      </c>
    </row>
    <row r="29" spans="52:55" x14ac:dyDescent="0.25">
      <c r="AZ29" s="2" t="s">
        <v>167</v>
      </c>
      <c r="BA29" s="2" t="s">
        <v>99</v>
      </c>
      <c r="BB29" s="2"/>
      <c r="BC29" s="2" t="str">
        <f t="shared" si="0"/>
        <v/>
      </c>
    </row>
    <row r="30" spans="52:55" x14ac:dyDescent="0.25">
      <c r="AZ30" s="2" t="s">
        <v>167</v>
      </c>
      <c r="BA30" s="2" t="s">
        <v>100</v>
      </c>
      <c r="BB30" s="2"/>
      <c r="BC30" s="2" t="str">
        <f t="shared" si="0"/>
        <v/>
      </c>
    </row>
    <row r="31" spans="52:55" x14ac:dyDescent="0.25">
      <c r="AZ31" s="2" t="s">
        <v>167</v>
      </c>
      <c r="BA31" s="2" t="s">
        <v>101</v>
      </c>
      <c r="BB31" s="2"/>
      <c r="BC31" s="2" t="str">
        <f t="shared" si="0"/>
        <v/>
      </c>
    </row>
    <row r="32" spans="52:55" x14ac:dyDescent="0.25">
      <c r="AZ32" s="2" t="s">
        <v>167</v>
      </c>
      <c r="BA32" s="2" t="s">
        <v>102</v>
      </c>
      <c r="BB32" s="2"/>
      <c r="BC32" s="2" t="str">
        <f t="shared" si="0"/>
        <v/>
      </c>
    </row>
    <row r="33" spans="52:55" x14ac:dyDescent="0.25">
      <c r="AZ33" s="2" t="s">
        <v>167</v>
      </c>
      <c r="BA33" s="2" t="s">
        <v>103</v>
      </c>
      <c r="BB33" s="2"/>
      <c r="BC33" s="2" t="str">
        <f t="shared" si="0"/>
        <v/>
      </c>
    </row>
    <row r="34" spans="52:55" x14ac:dyDescent="0.25">
      <c r="AZ34" s="2" t="s">
        <v>167</v>
      </c>
      <c r="BA34" s="2" t="s">
        <v>104</v>
      </c>
      <c r="BB34" s="2"/>
      <c r="BC34" s="2" t="str">
        <f t="shared" si="0"/>
        <v/>
      </c>
    </row>
    <row r="35" spans="52:55" x14ac:dyDescent="0.25">
      <c r="AZ35" s="2" t="s">
        <v>167</v>
      </c>
      <c r="BA35" s="2" t="s">
        <v>105</v>
      </c>
      <c r="BB35" s="2"/>
      <c r="BC35" s="2" t="str">
        <f t="shared" si="0"/>
        <v/>
      </c>
    </row>
    <row r="36" spans="52:55" x14ac:dyDescent="0.25">
      <c r="AZ36" s="2" t="s">
        <v>167</v>
      </c>
      <c r="BA36" s="2" t="s">
        <v>106</v>
      </c>
      <c r="BB36" s="2"/>
      <c r="BC36" s="2" t="str">
        <f t="shared" si="0"/>
        <v/>
      </c>
    </row>
    <row r="37" spans="52:55" x14ac:dyDescent="0.25">
      <c r="AZ37" s="2" t="s">
        <v>167</v>
      </c>
      <c r="BA37" s="2" t="s">
        <v>107</v>
      </c>
      <c r="BB37" s="2"/>
      <c r="BC37" s="2" t="str">
        <f t="shared" si="0"/>
        <v/>
      </c>
    </row>
    <row r="38" spans="52:55" x14ac:dyDescent="0.25">
      <c r="AZ38" s="2" t="s">
        <v>167</v>
      </c>
      <c r="BA38" s="2" t="s">
        <v>108</v>
      </c>
      <c r="BB38" s="2"/>
      <c r="BC38" s="2" t="str">
        <f t="shared" si="0"/>
        <v/>
      </c>
    </row>
    <row r="39" spans="52:55" x14ac:dyDescent="0.25">
      <c r="AZ39" s="2" t="s">
        <v>167</v>
      </c>
      <c r="BA39" s="2" t="s">
        <v>109</v>
      </c>
      <c r="BB39" s="2"/>
      <c r="BC39" s="2" t="str">
        <f t="shared" si="0"/>
        <v/>
      </c>
    </row>
    <row r="40" spans="52:55" x14ac:dyDescent="0.25">
      <c r="AZ40" s="2" t="s">
        <v>167</v>
      </c>
      <c r="BA40" s="2" t="s">
        <v>110</v>
      </c>
      <c r="BB40" s="2"/>
      <c r="BC40" s="2" t="str">
        <f t="shared" si="0"/>
        <v/>
      </c>
    </row>
    <row r="41" spans="52:55" x14ac:dyDescent="0.25">
      <c r="AZ41" s="2" t="s">
        <v>167</v>
      </c>
      <c r="BA41" s="2" t="s">
        <v>111</v>
      </c>
      <c r="BB41" s="2"/>
      <c r="BC41" s="2" t="str">
        <f t="shared" si="0"/>
        <v/>
      </c>
    </row>
    <row r="42" spans="52:55" x14ac:dyDescent="0.25">
      <c r="AZ42" s="2" t="s">
        <v>167</v>
      </c>
      <c r="BA42" s="2" t="s">
        <v>112</v>
      </c>
      <c r="BB42" s="2"/>
      <c r="BC42" s="2" t="str">
        <f t="shared" si="0"/>
        <v/>
      </c>
    </row>
    <row r="43" spans="52:55" x14ac:dyDescent="0.25">
      <c r="AZ43" s="2" t="s">
        <v>167</v>
      </c>
      <c r="BA43" s="2" t="s">
        <v>113</v>
      </c>
      <c r="BB43" s="2"/>
      <c r="BC43" s="2" t="str">
        <f t="shared" si="0"/>
        <v/>
      </c>
    </row>
    <row r="44" spans="52:55" x14ac:dyDescent="0.25">
      <c r="AZ44" s="2" t="s">
        <v>167</v>
      </c>
      <c r="BA44" s="2" t="s">
        <v>114</v>
      </c>
      <c r="BB44" s="2"/>
      <c r="BC44" s="2" t="str">
        <f t="shared" si="0"/>
        <v/>
      </c>
    </row>
    <row r="45" spans="52:55" x14ac:dyDescent="0.25">
      <c r="AZ45" s="2" t="s">
        <v>167</v>
      </c>
      <c r="BA45" s="2" t="s">
        <v>181</v>
      </c>
      <c r="BB45" s="2"/>
      <c r="BC45" s="2" t="str">
        <f t="shared" si="0"/>
        <v/>
      </c>
    </row>
    <row r="46" spans="52:55" x14ac:dyDescent="0.25">
      <c r="AZ46" s="2" t="s">
        <v>168</v>
      </c>
      <c r="BA46" s="2" t="s">
        <v>115</v>
      </c>
      <c r="BB46" s="2"/>
      <c r="BC46" s="2" t="str">
        <f t="shared" si="0"/>
        <v/>
      </c>
    </row>
    <row r="47" spans="52:55" x14ac:dyDescent="0.25">
      <c r="AZ47" s="2" t="s">
        <v>168</v>
      </c>
      <c r="BA47" s="2" t="s">
        <v>116</v>
      </c>
      <c r="BB47" s="2"/>
      <c r="BC47" s="2" t="str">
        <f t="shared" si="0"/>
        <v/>
      </c>
    </row>
    <row r="48" spans="52:55" x14ac:dyDescent="0.25">
      <c r="AZ48" s="2" t="s">
        <v>168</v>
      </c>
      <c r="BA48" s="2" t="s">
        <v>117</v>
      </c>
      <c r="BB48" s="2"/>
      <c r="BC48" s="2" t="str">
        <f t="shared" si="0"/>
        <v/>
      </c>
    </row>
    <row r="49" spans="52:55" x14ac:dyDescent="0.25">
      <c r="AZ49" s="2" t="s">
        <v>168</v>
      </c>
      <c r="BA49" s="2" t="s">
        <v>118</v>
      </c>
      <c r="BB49" s="2"/>
      <c r="BC49" s="2" t="str">
        <f t="shared" si="0"/>
        <v/>
      </c>
    </row>
    <row r="50" spans="52:55" x14ac:dyDescent="0.25">
      <c r="AZ50" s="2" t="s">
        <v>168</v>
      </c>
      <c r="BA50" s="2" t="s">
        <v>119</v>
      </c>
      <c r="BB50" s="2"/>
      <c r="BC50" s="2" t="str">
        <f t="shared" si="0"/>
        <v/>
      </c>
    </row>
    <row r="51" spans="52:55" x14ac:dyDescent="0.25">
      <c r="AZ51" s="2" t="s">
        <v>168</v>
      </c>
      <c r="BA51" s="2" t="s">
        <v>120</v>
      </c>
      <c r="BB51" s="2"/>
      <c r="BC51" s="2" t="str">
        <f t="shared" si="0"/>
        <v/>
      </c>
    </row>
    <row r="52" spans="52:55" x14ac:dyDescent="0.25">
      <c r="AZ52" s="2" t="s">
        <v>168</v>
      </c>
      <c r="BA52" s="2" t="s">
        <v>121</v>
      </c>
      <c r="BB52" s="2"/>
      <c r="BC52" s="2" t="str">
        <f t="shared" si="0"/>
        <v/>
      </c>
    </row>
    <row r="53" spans="52:55" x14ac:dyDescent="0.25">
      <c r="AZ53" s="2" t="s">
        <v>168</v>
      </c>
      <c r="BA53" s="2" t="s">
        <v>122</v>
      </c>
      <c r="BB53" s="2"/>
      <c r="BC53" s="2" t="str">
        <f t="shared" si="0"/>
        <v/>
      </c>
    </row>
    <row r="54" spans="52:55" x14ac:dyDescent="0.25">
      <c r="AZ54" s="2" t="s">
        <v>168</v>
      </c>
      <c r="BA54" s="2" t="s">
        <v>123</v>
      </c>
      <c r="BB54" s="2" t="e">
        <f>+IF(AZ54&lt;&gt;#REF!,"",LISTAS!BA54)</f>
        <v>#REF!</v>
      </c>
      <c r="BC54" s="2" t="e">
        <f t="shared" si="0"/>
        <v>#REF!</v>
      </c>
    </row>
    <row r="55" spans="52:55" x14ac:dyDescent="0.25">
      <c r="AZ55" s="2" t="s">
        <v>168</v>
      </c>
      <c r="BA55" s="2" t="s">
        <v>124</v>
      </c>
      <c r="BB55" s="2" t="e">
        <f>+IF(AZ55&lt;&gt;#REF!,"",LISTAS!BA55)</f>
        <v>#REF!</v>
      </c>
      <c r="BC55" s="2" t="e">
        <f t="shared" si="0"/>
        <v>#REF!</v>
      </c>
    </row>
    <row r="56" spans="52:55" x14ac:dyDescent="0.25">
      <c r="AZ56" s="2" t="s">
        <v>168</v>
      </c>
      <c r="BA56" s="2" t="s">
        <v>181</v>
      </c>
      <c r="BB56" s="2" t="e">
        <f>+IF(AZ56&lt;&gt;#REF!,"",LISTAS!BA56)</f>
        <v>#REF!</v>
      </c>
      <c r="BC56" s="2" t="e">
        <f t="shared" si="0"/>
        <v>#REF!</v>
      </c>
    </row>
    <row r="57" spans="52:55" x14ac:dyDescent="0.25">
      <c r="AZ57" s="2" t="s">
        <v>170</v>
      </c>
      <c r="BA57" s="2" t="s">
        <v>135</v>
      </c>
      <c r="BB57" s="2" t="e">
        <f>+IF(AZ57&lt;&gt;#REF!,"",LISTAS!BA57)</f>
        <v>#REF!</v>
      </c>
      <c r="BC57" s="2" t="e">
        <f t="shared" si="0"/>
        <v>#REF!</v>
      </c>
    </row>
    <row r="58" spans="52:55" x14ac:dyDescent="0.25">
      <c r="AZ58" s="2" t="s">
        <v>170</v>
      </c>
      <c r="BA58" s="2" t="s">
        <v>136</v>
      </c>
      <c r="BB58" s="2" t="e">
        <f>+IF(AZ58&lt;&gt;#REF!,"",LISTAS!BA58)</f>
        <v>#REF!</v>
      </c>
      <c r="BC58" s="2" t="e">
        <f t="shared" si="0"/>
        <v>#REF!</v>
      </c>
    </row>
    <row r="59" spans="52:55" x14ac:dyDescent="0.25">
      <c r="AZ59" s="2" t="s">
        <v>170</v>
      </c>
      <c r="BA59" s="2" t="s">
        <v>137</v>
      </c>
      <c r="BB59" s="2" t="e">
        <f>+IF(AZ59&lt;&gt;#REF!,"",LISTAS!BA59)</f>
        <v>#REF!</v>
      </c>
      <c r="BC59" s="2" t="e">
        <f t="shared" si="0"/>
        <v>#REF!</v>
      </c>
    </row>
    <row r="60" spans="52:55" x14ac:dyDescent="0.25">
      <c r="AZ60" s="2" t="s">
        <v>170</v>
      </c>
      <c r="BA60" s="2" t="s">
        <v>138</v>
      </c>
      <c r="BB60" s="2" t="e">
        <f>+IF(AZ60&lt;&gt;#REF!,"",LISTAS!BA60)</f>
        <v>#REF!</v>
      </c>
      <c r="BC60" s="2" t="e">
        <f t="shared" si="0"/>
        <v>#REF!</v>
      </c>
    </row>
    <row r="61" spans="52:55" x14ac:dyDescent="0.25">
      <c r="AZ61" s="2" t="s">
        <v>170</v>
      </c>
      <c r="BA61" s="2" t="s">
        <v>139</v>
      </c>
      <c r="BB61" s="2" t="e">
        <f>+IF(AZ61&lt;&gt;#REF!,"",LISTAS!BA61)</f>
        <v>#REF!</v>
      </c>
      <c r="BC61" s="2" t="e">
        <f t="shared" si="0"/>
        <v>#REF!</v>
      </c>
    </row>
    <row r="62" spans="52:55" x14ac:dyDescent="0.25">
      <c r="AZ62" s="2" t="s">
        <v>170</v>
      </c>
      <c r="BA62" s="2" t="s">
        <v>181</v>
      </c>
      <c r="BB62" s="2" t="e">
        <f>+IF(AZ62&lt;&gt;#REF!,"",LISTAS!BA62)</f>
        <v>#REF!</v>
      </c>
      <c r="BC62" s="2" t="e">
        <f t="shared" si="0"/>
        <v>#REF!</v>
      </c>
    </row>
    <row r="63" spans="52:55" x14ac:dyDescent="0.25">
      <c r="AZ63" s="2" t="s">
        <v>171</v>
      </c>
      <c r="BA63" s="2" t="s">
        <v>140</v>
      </c>
      <c r="BB63" s="2" t="e">
        <f>+IF(AZ63&lt;&gt;#REF!,"",LISTAS!BA63)</f>
        <v>#REF!</v>
      </c>
      <c r="BC63" s="2" t="e">
        <f t="shared" si="0"/>
        <v>#REF!</v>
      </c>
    </row>
    <row r="64" spans="52:55" x14ac:dyDescent="0.25">
      <c r="AZ64" s="2" t="s">
        <v>171</v>
      </c>
      <c r="BA64" s="2" t="s">
        <v>141</v>
      </c>
      <c r="BB64" s="2" t="e">
        <f>+IF(AZ64&lt;&gt;#REF!,"",LISTAS!BA64)</f>
        <v>#REF!</v>
      </c>
      <c r="BC64" s="2" t="e">
        <f t="shared" si="0"/>
        <v>#REF!</v>
      </c>
    </row>
    <row r="65" spans="52:55" x14ac:dyDescent="0.25">
      <c r="AZ65" s="2" t="s">
        <v>171</v>
      </c>
      <c r="BA65" s="2" t="s">
        <v>142</v>
      </c>
      <c r="BB65" s="2" t="e">
        <f>+IF(AZ65&lt;&gt;#REF!,"",LISTAS!BA65)</f>
        <v>#REF!</v>
      </c>
      <c r="BC65" s="2" t="e">
        <f t="shared" si="0"/>
        <v>#REF!</v>
      </c>
    </row>
    <row r="66" spans="52:55" x14ac:dyDescent="0.25">
      <c r="AZ66" s="2" t="s">
        <v>171</v>
      </c>
      <c r="BA66" s="2" t="s">
        <v>143</v>
      </c>
      <c r="BB66" s="2" t="e">
        <f>+IF(AZ66&lt;&gt;#REF!,"",LISTAS!BA66)</f>
        <v>#REF!</v>
      </c>
      <c r="BC66" s="2" t="e">
        <f t="shared" si="0"/>
        <v>#REF!</v>
      </c>
    </row>
    <row r="67" spans="52:55" x14ac:dyDescent="0.25">
      <c r="AZ67" s="2" t="s">
        <v>171</v>
      </c>
      <c r="BA67" s="2" t="s">
        <v>144</v>
      </c>
      <c r="BB67" s="2" t="e">
        <f>+IF(AZ67&lt;&gt;#REF!,"",LISTAS!BA67)</f>
        <v>#REF!</v>
      </c>
      <c r="BC67" s="2" t="e">
        <f t="shared" si="0"/>
        <v>#REF!</v>
      </c>
    </row>
    <row r="68" spans="52:55" x14ac:dyDescent="0.25">
      <c r="AZ68" s="2" t="s">
        <v>171</v>
      </c>
      <c r="BA68" s="2" t="s">
        <v>145</v>
      </c>
      <c r="BB68" s="2" t="e">
        <f>+IF(AZ68&lt;&gt;#REF!,"",LISTAS!BA68)</f>
        <v>#REF!</v>
      </c>
      <c r="BC68" s="2" t="e">
        <f t="shared" si="0"/>
        <v>#REF!</v>
      </c>
    </row>
    <row r="69" spans="52:55" x14ac:dyDescent="0.25">
      <c r="AZ69" s="2" t="s">
        <v>171</v>
      </c>
      <c r="BA69" s="2" t="s">
        <v>146</v>
      </c>
      <c r="BB69" s="2" t="e">
        <f>+IF(AZ69&lt;&gt;#REF!,"",LISTAS!BA69)</f>
        <v>#REF!</v>
      </c>
      <c r="BC69" s="2" t="e">
        <f t="shared" ref="BC69:BC91" si="1">+IF(BB69&lt;&gt;"",ROW(),"")</f>
        <v>#REF!</v>
      </c>
    </row>
    <row r="70" spans="52:55" x14ac:dyDescent="0.25">
      <c r="AZ70" s="2" t="s">
        <v>171</v>
      </c>
      <c r="BA70" s="2" t="s">
        <v>147</v>
      </c>
      <c r="BB70" s="2" t="e">
        <f>+IF(AZ70&lt;&gt;#REF!,"",LISTAS!BA70)</f>
        <v>#REF!</v>
      </c>
      <c r="BC70" s="2" t="e">
        <f t="shared" si="1"/>
        <v>#REF!</v>
      </c>
    </row>
    <row r="71" spans="52:55" x14ac:dyDescent="0.25">
      <c r="AZ71" s="2" t="s">
        <v>171</v>
      </c>
      <c r="BA71" s="2" t="s">
        <v>148</v>
      </c>
      <c r="BB71" s="2" t="e">
        <f>+IF(AZ71&lt;&gt;#REF!,"",LISTAS!BA71)</f>
        <v>#REF!</v>
      </c>
      <c r="BC71" s="2" t="e">
        <f t="shared" si="1"/>
        <v>#REF!</v>
      </c>
    </row>
    <row r="72" spans="52:55" x14ac:dyDescent="0.25">
      <c r="AZ72" s="2" t="s">
        <v>171</v>
      </c>
      <c r="BA72" s="2" t="s">
        <v>149</v>
      </c>
      <c r="BB72" s="2" t="e">
        <f>+IF(AZ72&lt;&gt;#REF!,"",LISTAS!BA72)</f>
        <v>#REF!</v>
      </c>
      <c r="BC72" s="2" t="e">
        <f t="shared" si="1"/>
        <v>#REF!</v>
      </c>
    </row>
    <row r="73" spans="52:55" x14ac:dyDescent="0.25">
      <c r="AZ73" s="2" t="s">
        <v>171</v>
      </c>
      <c r="BA73" s="2" t="s">
        <v>150</v>
      </c>
      <c r="BB73" s="2" t="e">
        <f>+IF(AZ73&lt;&gt;#REF!,"",LISTAS!BA73)</f>
        <v>#REF!</v>
      </c>
      <c r="BC73" s="2" t="e">
        <f t="shared" si="1"/>
        <v>#REF!</v>
      </c>
    </row>
    <row r="74" spans="52:55" x14ac:dyDescent="0.25">
      <c r="AZ74" s="2" t="s">
        <v>171</v>
      </c>
      <c r="BA74" s="2" t="s">
        <v>181</v>
      </c>
      <c r="BB74" s="2" t="e">
        <f>+IF(AZ74&lt;&gt;#REF!,"",LISTAS!BA74)</f>
        <v>#REF!</v>
      </c>
      <c r="BC74" s="2" t="e">
        <f t="shared" si="1"/>
        <v>#REF!</v>
      </c>
    </row>
    <row r="75" spans="52:55" x14ac:dyDescent="0.25">
      <c r="AZ75" s="2" t="s">
        <v>172</v>
      </c>
      <c r="BA75" s="2" t="s">
        <v>151</v>
      </c>
      <c r="BB75" s="2" t="e">
        <f>+IF(AZ75&lt;&gt;#REF!,"",LISTAS!BA75)</f>
        <v>#REF!</v>
      </c>
      <c r="BC75" s="2" t="e">
        <f t="shared" si="1"/>
        <v>#REF!</v>
      </c>
    </row>
    <row r="76" spans="52:55" x14ac:dyDescent="0.25">
      <c r="AZ76" s="2" t="s">
        <v>172</v>
      </c>
      <c r="BA76" s="2" t="s">
        <v>152</v>
      </c>
      <c r="BB76" s="2" t="e">
        <f>+IF(AZ76&lt;&gt;#REF!,"",LISTAS!BA76)</f>
        <v>#REF!</v>
      </c>
      <c r="BC76" s="2" t="e">
        <f t="shared" si="1"/>
        <v>#REF!</v>
      </c>
    </row>
    <row r="77" spans="52:55" x14ac:dyDescent="0.25">
      <c r="AZ77" s="2" t="s">
        <v>172</v>
      </c>
      <c r="BA77" s="2" t="s">
        <v>153</v>
      </c>
      <c r="BB77" s="2" t="e">
        <f>+IF(AZ77&lt;&gt;#REF!,"",LISTAS!BA77)</f>
        <v>#REF!</v>
      </c>
      <c r="BC77" s="2" t="e">
        <f t="shared" si="1"/>
        <v>#REF!</v>
      </c>
    </row>
    <row r="78" spans="52:55" x14ac:dyDescent="0.25">
      <c r="AZ78" s="2" t="s">
        <v>172</v>
      </c>
      <c r="BA78" s="2" t="s">
        <v>154</v>
      </c>
      <c r="BB78" s="2" t="e">
        <f>+IF(AZ78&lt;&gt;#REF!,"",LISTAS!BA78)</f>
        <v>#REF!</v>
      </c>
      <c r="BC78" s="2" t="e">
        <f t="shared" si="1"/>
        <v>#REF!</v>
      </c>
    </row>
    <row r="79" spans="52:55" x14ac:dyDescent="0.25">
      <c r="AZ79" s="2" t="s">
        <v>172</v>
      </c>
      <c r="BA79" s="2" t="s">
        <v>155</v>
      </c>
      <c r="BB79" s="2" t="e">
        <f>+IF(AZ79&lt;&gt;#REF!,"",LISTAS!BA79)</f>
        <v>#REF!</v>
      </c>
      <c r="BC79" s="2" t="e">
        <f t="shared" si="1"/>
        <v>#REF!</v>
      </c>
    </row>
    <row r="80" spans="52:55" x14ac:dyDescent="0.25">
      <c r="AZ80" s="2" t="s">
        <v>172</v>
      </c>
      <c r="BA80" s="2" t="s">
        <v>156</v>
      </c>
      <c r="BB80" s="2" t="e">
        <f>+IF(AZ80&lt;&gt;#REF!,"",LISTAS!BA80)</f>
        <v>#REF!</v>
      </c>
      <c r="BC80" s="2" t="e">
        <f t="shared" si="1"/>
        <v>#REF!</v>
      </c>
    </row>
    <row r="81" spans="52:55" x14ac:dyDescent="0.25">
      <c r="AZ81" s="2" t="s">
        <v>172</v>
      </c>
      <c r="BA81" s="2" t="s">
        <v>181</v>
      </c>
      <c r="BB81" s="2" t="e">
        <f>+IF(AZ81&lt;&gt;#REF!,"",LISTAS!BA81)</f>
        <v>#REF!</v>
      </c>
      <c r="BC81" s="2" t="e">
        <f t="shared" si="1"/>
        <v>#REF!</v>
      </c>
    </row>
    <row r="82" spans="52:55" x14ac:dyDescent="0.25">
      <c r="AZ82" s="2" t="s">
        <v>173</v>
      </c>
      <c r="BA82" s="2" t="s">
        <v>157</v>
      </c>
      <c r="BB82" s="2" t="e">
        <f>+IF(AZ82&lt;&gt;#REF!,"",LISTAS!BA82)</f>
        <v>#REF!</v>
      </c>
      <c r="BC82" s="2" t="e">
        <f t="shared" si="1"/>
        <v>#REF!</v>
      </c>
    </row>
    <row r="83" spans="52:55" x14ac:dyDescent="0.25">
      <c r="AZ83" s="2" t="s">
        <v>173</v>
      </c>
      <c r="BA83" s="2" t="s">
        <v>158</v>
      </c>
      <c r="BB83" s="2" t="e">
        <f>+IF(AZ83&lt;&gt;#REF!,"",LISTAS!BA83)</f>
        <v>#REF!</v>
      </c>
      <c r="BC83" s="2" t="e">
        <f t="shared" si="1"/>
        <v>#REF!</v>
      </c>
    </row>
    <row r="84" spans="52:55" x14ac:dyDescent="0.25">
      <c r="AZ84" s="2" t="s">
        <v>173</v>
      </c>
      <c r="BA84" s="2" t="s">
        <v>159</v>
      </c>
      <c r="BB84" s="2" t="e">
        <f>+IF(AZ84&lt;&gt;#REF!,"",LISTAS!BA84)</f>
        <v>#REF!</v>
      </c>
      <c r="BC84" s="2" t="e">
        <f t="shared" si="1"/>
        <v>#REF!</v>
      </c>
    </row>
    <row r="85" spans="52:55" x14ac:dyDescent="0.25">
      <c r="AZ85" s="2" t="s">
        <v>173</v>
      </c>
      <c r="BA85" s="2" t="s">
        <v>160</v>
      </c>
      <c r="BB85" s="2" t="e">
        <f>+IF(AZ85&lt;&gt;#REF!,"",LISTAS!BA85)</f>
        <v>#REF!</v>
      </c>
      <c r="BC85" s="2" t="e">
        <f t="shared" si="1"/>
        <v>#REF!</v>
      </c>
    </row>
    <row r="86" spans="52:55" x14ac:dyDescent="0.25">
      <c r="AZ86" s="2" t="s">
        <v>173</v>
      </c>
      <c r="BA86" s="2" t="s">
        <v>161</v>
      </c>
      <c r="BB86" s="2" t="e">
        <f>+IF(AZ86&lt;&gt;#REF!,"",LISTAS!BA86)</f>
        <v>#REF!</v>
      </c>
      <c r="BC86" s="2" t="e">
        <f t="shared" si="1"/>
        <v>#REF!</v>
      </c>
    </row>
    <row r="87" spans="52:55" x14ac:dyDescent="0.25">
      <c r="AZ87" s="2" t="s">
        <v>173</v>
      </c>
      <c r="BA87" s="2" t="s">
        <v>162</v>
      </c>
      <c r="BB87" s="2" t="e">
        <f>+IF(AZ87&lt;&gt;#REF!,"",LISTAS!BA87)</f>
        <v>#REF!</v>
      </c>
      <c r="BC87" s="2" t="e">
        <f t="shared" si="1"/>
        <v>#REF!</v>
      </c>
    </row>
    <row r="88" spans="52:55" x14ac:dyDescent="0.25">
      <c r="AZ88" s="2" t="s">
        <v>173</v>
      </c>
      <c r="BA88" s="2" t="s">
        <v>163</v>
      </c>
      <c r="BB88" s="2" t="e">
        <f>+IF(AZ88&lt;&gt;#REF!,"",LISTAS!BA88)</f>
        <v>#REF!</v>
      </c>
      <c r="BC88" s="2" t="e">
        <f t="shared" si="1"/>
        <v>#REF!</v>
      </c>
    </row>
    <row r="89" spans="52:55" x14ac:dyDescent="0.25">
      <c r="AZ89" s="2" t="s">
        <v>173</v>
      </c>
      <c r="BA89" s="2" t="s">
        <v>164</v>
      </c>
      <c r="BB89" s="2" t="e">
        <f>+IF(AZ89&lt;&gt;#REF!,"",LISTAS!BA89)</f>
        <v>#REF!</v>
      </c>
      <c r="BC89" s="2" t="e">
        <f t="shared" si="1"/>
        <v>#REF!</v>
      </c>
    </row>
    <row r="90" spans="52:55" x14ac:dyDescent="0.25">
      <c r="AZ90" s="2" t="s">
        <v>173</v>
      </c>
      <c r="BA90" s="2" t="s">
        <v>165</v>
      </c>
      <c r="BB90" s="2" t="e">
        <f>+IF(AZ90&lt;&gt;#REF!,"",LISTAS!BA90)</f>
        <v>#REF!</v>
      </c>
      <c r="BC90" s="2" t="e">
        <f t="shared" si="1"/>
        <v>#REF!</v>
      </c>
    </row>
    <row r="91" spans="52:55" x14ac:dyDescent="0.25">
      <c r="AZ91" s="2" t="s">
        <v>173</v>
      </c>
      <c r="BA91" s="2" t="s">
        <v>181</v>
      </c>
      <c r="BB91" s="2" t="e">
        <f>+IF(AZ91&lt;&gt;#REF!,"",LISTAS!BA91)</f>
        <v>#REF!</v>
      </c>
      <c r="BC91" s="2" t="e">
        <f t="shared" si="1"/>
        <v>#REF!</v>
      </c>
    </row>
  </sheetData>
  <sheetProtection selectLockedCells="1"/>
  <sortState xmlns:xlrd2="http://schemas.microsoft.com/office/spreadsheetml/2017/richdata2" ref="B3:B7">
    <sortCondition ref="B3"/>
  </sortState>
  <mergeCells count="2">
    <mergeCell ref="BL2:BM2"/>
    <mergeCell ref="BO2:BP2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50F2AF0ADC114E8E0AF298D7E6A38A" ma:contentTypeVersion="3" ma:contentTypeDescription="Crear nuevo documento." ma:contentTypeScope="" ma:versionID="985f569682fe96ab9c65b2919787273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03a7f0c3253a501f94ede70caf17e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196EDC-16E3-4493-A6C9-0B0B2AF2E2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B3999D7-B30F-4692-A37E-DBC9BF53BB8F}">
  <ds:schemaRefs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B87DA36-51FC-4B63-AB59-7DEBD3D773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28</vt:i4>
      </vt:variant>
    </vt:vector>
  </HeadingPairs>
  <TitlesOfParts>
    <vt:vector size="30" baseType="lpstr">
      <vt:lpstr>CHECK LIST FRN</vt:lpstr>
      <vt:lpstr>LISTAS</vt:lpstr>
      <vt:lpstr>ABRASIVIDAD</vt:lpstr>
      <vt:lpstr>APRISIONAMIENTO</vt:lpstr>
      <vt:lpstr>'CHECK LIST FRN'!Área_de_impresión</vt:lpstr>
      <vt:lpstr>BASALTO</vt:lpstr>
      <vt:lpstr>BOOLEANA</vt:lpstr>
      <vt:lpstr>CANTLINERS</vt:lpstr>
      <vt:lpstr>CASING</vt:lpstr>
      <vt:lpstr>COLISION</vt:lpstr>
      <vt:lpstr>CONCENTRACION</vt:lpstr>
      <vt:lpstr>CORLONG</vt:lpstr>
      <vt:lpstr>CORORI</vt:lpstr>
      <vt:lpstr>DENLODO</vt:lpstr>
      <vt:lpstr>DIAMETROS</vt:lpstr>
      <vt:lpstr>DIVISIÓN</vt:lpstr>
      <vt:lpstr>FASESENSA</vt:lpstr>
      <vt:lpstr>LINERS</vt:lpstr>
      <vt:lpstr>LOGGING</vt:lpstr>
      <vt:lpstr>LONGITUD</vt:lpstr>
      <vt:lpstr>PERDIDA</vt:lpstr>
      <vt:lpstr>PP_GF</vt:lpstr>
      <vt:lpstr>PROFUNDIDAD</vt:lpstr>
      <vt:lpstr>REGION</vt:lpstr>
      <vt:lpstr>RGEQSUP</vt:lpstr>
      <vt:lpstr>RUBRO</vt:lpstr>
      <vt:lpstr>SELECCION</vt:lpstr>
      <vt:lpstr>SIST_PERFORACION</vt:lpstr>
      <vt:lpstr>TIPOLODO</vt:lpstr>
      <vt:lpstr>TRAYECTORIA</vt:lpstr>
    </vt:vector>
  </TitlesOfParts>
  <Company>YPF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MGobbiMaestre@pan-energy.com</dc:creator>
  <cp:lastModifiedBy>Rodriguez Cordoba, Ariel Hernan</cp:lastModifiedBy>
  <dcterms:created xsi:type="dcterms:W3CDTF">2014-10-29T19:51:13Z</dcterms:created>
  <dcterms:modified xsi:type="dcterms:W3CDTF">2023-11-02T23:48:15Z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0x0101002A50F2AF0ADC114E8E0AF298D7E6A38A</vt:lpwstr>
  </property>
</Properties>
</file>